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620" windowWidth="15480" windowHeight="8250" tabRatio="787" activeTab="3"/>
  </bookViews>
  <sheets>
    <sheet name="1.Índex" sheetId="1" r:id="rId1"/>
    <sheet name="2. Indicadors principals" sheetId="2" r:id="rId2"/>
    <sheet name="3. Planta judicial" sheetId="3" r:id="rId3"/>
    <sheet name="4. Assumptes judicials" sheetId="4" r:id="rId4"/>
    <sheet name="5. Justicia gratuïta" sheetId="5" r:id="rId5"/>
    <sheet name="6. Jutjats pau" sheetId="6" r:id="rId6"/>
    <sheet name="7. Peritatges " sheetId="7" r:id="rId7"/>
    <sheet name="8. Traducció-interpretació" sheetId="8" r:id="rId8"/>
    <sheet name="9. Ús del català" sheetId="9" r:id="rId9"/>
    <sheet name="10. Consultes OAC" sheetId="10" r:id="rId10"/>
  </sheets>
  <externalReferences>
    <externalReference r:id="rId13"/>
    <externalReference r:id="rId14"/>
  </externalReferences>
  <definedNames>
    <definedName name="_xlnm.Print_Area" localSheetId="2">'3. Planta judicial'!$A$1:$H$108</definedName>
    <definedName name="_xlnm.Print_Area" localSheetId="4">'5. Justicia gratuïta'!$A$1:$F$58</definedName>
    <definedName name="D_I">'[1]Criterios'!$B$14</definedName>
    <definedName name="J_V">'[1]Criterios'!$B$13</definedName>
    <definedName name="JV">'[2]Criterios'!$B$13</definedName>
  </definedNames>
  <calcPr fullCalcOnLoad="1"/>
</workbook>
</file>

<file path=xl/sharedStrings.xml><?xml version="1.0" encoding="utf-8"?>
<sst xmlns="http://schemas.openxmlformats.org/spreadsheetml/2006/main" count="490" uniqueCount="256">
  <si>
    <t>Jutjats de primera instància</t>
  </si>
  <si>
    <t>Jutjats mercantils</t>
  </si>
  <si>
    <t>Jutjats de violència contra la dona</t>
  </si>
  <si>
    <t>Jutjats de família</t>
  </si>
  <si>
    <t>Jutjats de primera instància i instrucció</t>
  </si>
  <si>
    <t>Jutjats de menors</t>
  </si>
  <si>
    <t>Jutjts d'instrucció</t>
  </si>
  <si>
    <t>Jutjats de vigilància penitenciària</t>
  </si>
  <si>
    <t>Jutjats penals</t>
  </si>
  <si>
    <t>Jutjats socials</t>
  </si>
  <si>
    <t>Totals</t>
  </si>
  <si>
    <t>2010</t>
  </si>
  <si>
    <t>2011</t>
  </si>
  <si>
    <t>2012</t>
  </si>
  <si>
    <t>Barcelona</t>
  </si>
  <si>
    <t>Girona</t>
  </si>
  <si>
    <t>Lleida</t>
  </si>
  <si>
    <t>Tarragona</t>
  </si>
  <si>
    <t>Terres de l'Ebre</t>
  </si>
  <si>
    <t>Barcelona ciutat</t>
  </si>
  <si>
    <t>Barcelona comarques</t>
  </si>
  <si>
    <t>Repartiment d’assumptes</t>
  </si>
  <si>
    <t>Informació genèrica sobre procediments</t>
  </si>
  <si>
    <t>Ubicació òrgans judicials i altres</t>
  </si>
  <si>
    <t>Registre d’escrits</t>
  </si>
  <si>
    <t>Acollida i direccionament</t>
  </si>
  <si>
    <t>Estat de tramitació dels expedients, assenyalaments i citacions</t>
  </si>
  <si>
    <t>Aclariments sobre documents</t>
  </si>
  <si>
    <t>Localització de professionals</t>
  </si>
  <si>
    <t>Consultes ateses per les OAC, per tipus</t>
  </si>
  <si>
    <t>Àmbit civil</t>
  </si>
  <si>
    <t>Àmbit penal</t>
  </si>
  <si>
    <t>Actuacions procediments</t>
  </si>
  <si>
    <t>Assistències al detingut</t>
  </si>
  <si>
    <t>Despeses gestió</t>
  </si>
  <si>
    <t>Gestió</t>
  </si>
  <si>
    <t>Advocats</t>
  </si>
  <si>
    <t>Procuradors</t>
  </si>
  <si>
    <t>Total advocats</t>
  </si>
  <si>
    <t>Total procuradors</t>
  </si>
  <si>
    <t>Total despesa</t>
  </si>
  <si>
    <t>Assistència al detingut</t>
  </si>
  <si>
    <t>Servei de guàrdia assistència (fins a 5)</t>
  </si>
  <si>
    <t>Servei de guàrdia assistència (més de 5)</t>
  </si>
  <si>
    <t>Assistències</t>
  </si>
  <si>
    <t>Total assistències al detingut</t>
  </si>
  <si>
    <t>Àmbit contenciós administratiu</t>
  </si>
  <si>
    <t>Àmbit social</t>
  </si>
  <si>
    <t>Normes generals</t>
  </si>
  <si>
    <t>Actuacions procedimentals-assumptes d'ofici</t>
  </si>
  <si>
    <t>Total assumptes d'ofici</t>
  </si>
  <si>
    <t>Total actuacions advocats</t>
  </si>
  <si>
    <t>Despesa en actuacions derivades de la prestació del servei d’assistència jurídica gratuïta</t>
  </si>
  <si>
    <t>Recurs de cassació</t>
  </si>
  <si>
    <t>Jurisdicció civil</t>
  </si>
  <si>
    <t>Seccions civils de les audiències provincials</t>
  </si>
  <si>
    <t>Sala Civil i Penal del Tribunal Superior de Justícia</t>
  </si>
  <si>
    <t>Jurisdicció penal</t>
  </si>
  <si>
    <t>Seccions penals de les audiències provincials</t>
  </si>
  <si>
    <t>Sala Contenciosa Adm. del TSJC</t>
  </si>
  <si>
    <t>Sala Social del TSJC</t>
  </si>
  <si>
    <t>Jutjats contenciosos administratius</t>
  </si>
  <si>
    <t>Jurisdicció social</t>
  </si>
  <si>
    <t>Jurisdicció contenciosa administrativa</t>
  </si>
  <si>
    <t>Actualment hi ha 24 oficines d'atenció ciutadana en l’àmbit de l’Administració de justícia, situades a edificis judicials de 22 partits.</t>
  </si>
  <si>
    <t>Serveis d'orientació jurídica</t>
  </si>
  <si>
    <t>Torn d'ofici</t>
  </si>
  <si>
    <t>Jutjats de violència sobre la dona</t>
  </si>
  <si>
    <t>Assumptes penals</t>
  </si>
  <si>
    <t>Assumptes civils</t>
  </si>
  <si>
    <t>Assumptes entrats</t>
  </si>
  <si>
    <t>Assumptes resolts</t>
  </si>
  <si>
    <t>Assumptes pendents inici d'any</t>
  </si>
  <si>
    <t>Assumptes pendents final d'any</t>
  </si>
  <si>
    <t>Assumptes gestionats*</t>
  </si>
  <si>
    <t>Assumptes gestionats per les comissions d’assistència jurídica gratuïta</t>
  </si>
  <si>
    <t>Actuacions d'advocats</t>
  </si>
  <si>
    <t>Actuacions de procuradors</t>
  </si>
  <si>
    <t>Activitat processal i registral en els jutjats de pau</t>
  </si>
  <si>
    <t>Total assumptes penals</t>
  </si>
  <si>
    <t>Total assumptes civils</t>
  </si>
  <si>
    <t>Total registres en inscripcions</t>
  </si>
  <si>
    <t>Total registres en certificacions</t>
  </si>
  <si>
    <t>Registres per certificacions</t>
  </si>
  <si>
    <t>Activitat INFOREG, tramitació telelmàtica del Registre Civil</t>
  </si>
  <si>
    <t>Subvencions atorgades a ajuntaments amb jutjat de pau</t>
  </si>
  <si>
    <t>Import màxim de les subvencions</t>
  </si>
  <si>
    <t>Import rebut de les subvencions</t>
  </si>
  <si>
    <t>Total activitat INFOREG</t>
  </si>
  <si>
    <t>Total import màxim</t>
  </si>
  <si>
    <t>Total import rebut</t>
  </si>
  <si>
    <t>Assumptes ingressats durant l'any</t>
  </si>
  <si>
    <t>Assumptes resolts durant l'any</t>
  </si>
  <si>
    <t>Taxa de litigiositat</t>
  </si>
  <si>
    <t>Taxa de pendència</t>
  </si>
  <si>
    <t>2013</t>
  </si>
  <si>
    <t>Dades bàsiques</t>
  </si>
  <si>
    <t>Població (Idescat)</t>
  </si>
  <si>
    <t>Indicadors vinculats a l'activitat judicial a Catalunya</t>
  </si>
  <si>
    <t>Nombre de jutjats de pau</t>
  </si>
  <si>
    <t>Població dels municipis amb jutjat de pau</t>
  </si>
  <si>
    <t>Percentatge de població en municipis amb jutjat de pau</t>
  </si>
  <si>
    <t>Habitants per òrgan judicial</t>
  </si>
  <si>
    <t>Habitants per jutjat de pau</t>
  </si>
  <si>
    <t>Nivell J</t>
  </si>
  <si>
    <t>Nivell C</t>
  </si>
  <si>
    <t>Nivell B</t>
  </si>
  <si>
    <t>Nivell A2</t>
  </si>
  <si>
    <t>Nivell A1</t>
  </si>
  <si>
    <t>Cursos de català per al personal de l'administració de justícia</t>
  </si>
  <si>
    <t>Total documents judicials</t>
  </si>
  <si>
    <t>Barcelona-comarques</t>
  </si>
  <si>
    <t>Barcelona-ciutat</t>
  </si>
  <si>
    <t>Sentències en castellà</t>
  </si>
  <si>
    <t>Tràmits en castellà</t>
  </si>
  <si>
    <t>Documents en castellà</t>
  </si>
  <si>
    <t>Sentències en català</t>
  </si>
  <si>
    <t>Tràmits en català</t>
  </si>
  <si>
    <t>Documents en català</t>
  </si>
  <si>
    <t>Idioma dels documents judicials segons gerències</t>
  </si>
  <si>
    <t>Taxa de congestió</t>
  </si>
  <si>
    <t>Total Catalunya</t>
  </si>
  <si>
    <t>Partits judicials</t>
  </si>
  <si>
    <t>Òrgans judicials</t>
  </si>
  <si>
    <t>Òrgans judicials col·legiats</t>
  </si>
  <si>
    <t>Tribunal Superior de Justícia de Catalunya</t>
  </si>
  <si>
    <t>-</t>
  </si>
  <si>
    <t>Secció Penal de l'Audiència Provincial</t>
  </si>
  <si>
    <t>Secció Civil de l'Audiència Provincial</t>
  </si>
  <si>
    <t>Òrgans judicials unipersonals</t>
  </si>
  <si>
    <t>Instrucció</t>
  </si>
  <si>
    <t>1a Instància</t>
  </si>
  <si>
    <t>1a Instància i instrucció</t>
  </si>
  <si>
    <t>Penal</t>
  </si>
  <si>
    <t>Social</t>
  </si>
  <si>
    <t>Contenciós administratiu</t>
  </si>
  <si>
    <t>Violència sobre la dona</t>
  </si>
  <si>
    <t>Mercantil</t>
  </si>
  <si>
    <t>Menors</t>
  </si>
  <si>
    <t>Vigilància penitenciària</t>
  </si>
  <si>
    <t>Jutjat Degà</t>
  </si>
  <si>
    <t>Registre Civil Exclusiu</t>
  </si>
  <si>
    <t>Fiscalia</t>
  </si>
  <si>
    <t>Fiscalia de la CA de Catalunya</t>
  </si>
  <si>
    <t>Fiscalia provincial</t>
  </si>
  <si>
    <t>Fiscalia d'àrea</t>
  </si>
  <si>
    <t>Seccions territorials</t>
  </si>
  <si>
    <t>Jutjats de pau</t>
  </si>
  <si>
    <t>Personal del poder judicial</t>
  </si>
  <si>
    <t xml:space="preserve">Magistrats </t>
  </si>
  <si>
    <t xml:space="preserve">Jutges                          </t>
  </si>
  <si>
    <t>Personal de l'administració estatal</t>
  </si>
  <si>
    <t xml:space="preserve">Secretaris judicials  </t>
  </si>
  <si>
    <t>Fiscal superior</t>
  </si>
  <si>
    <t>Fiscal en cap</t>
  </si>
  <si>
    <t>Tinent fiscal</t>
  </si>
  <si>
    <t>Fiscal cap d'àrea</t>
  </si>
  <si>
    <t xml:space="preserve">Fiscals                   </t>
  </si>
  <si>
    <t xml:space="preserve">Advocats fiscals        </t>
  </si>
  <si>
    <t>Personal de l'administració catalana</t>
  </si>
  <si>
    <t xml:space="preserve">Secretaris de pau                </t>
  </si>
  <si>
    <t>Gestió processal</t>
  </si>
  <si>
    <t>Tramitació processal i adm.</t>
  </si>
  <si>
    <t xml:space="preserve">Auxili judicial                      </t>
  </si>
  <si>
    <t xml:space="preserve">Metges forenses                 </t>
  </si>
  <si>
    <t>Total personal administració de justícia</t>
  </si>
  <si>
    <t>Plantilla adscrita als Jutjats i Tribunals de Catalunya</t>
  </si>
  <si>
    <t>Jutges</t>
  </si>
  <si>
    <t>Secretaris judicials</t>
  </si>
  <si>
    <t xml:space="preserve">Tramitació proc. i adm.                    </t>
  </si>
  <si>
    <t>Plantilla adscrita a la Fiscalia de Catalunya</t>
  </si>
  <si>
    <t>Fiscals</t>
  </si>
  <si>
    <t>Advocats fiscals</t>
  </si>
  <si>
    <t>Auxili judicial</t>
  </si>
  <si>
    <t>Plantilla adscrita als Jutjats de Pau i Agrupacions</t>
  </si>
  <si>
    <t>Secretaris pau</t>
  </si>
  <si>
    <t>Nombre de peritatges segons tipologia i barems estipulats</t>
  </si>
  <si>
    <t>Béns mobles, vehicles, joies i objectes preciosos (de 40 a 65€)</t>
  </si>
  <si>
    <t>Danys a béns immobles (de 70 a 100€)</t>
  </si>
  <si>
    <t>Peritatge acordat en execució social (de 110 a 150€)</t>
  </si>
  <si>
    <t>Resta de peritatges</t>
  </si>
  <si>
    <t xml:space="preserve">Lleida </t>
  </si>
  <si>
    <t xml:space="preserve">Total </t>
  </si>
  <si>
    <t>Nombre de traduccions i interpretacions per gerència</t>
  </si>
  <si>
    <t>Nombre de traduccions i interpretacions per tipus de servei</t>
  </si>
  <si>
    <t>Traduccions</t>
  </si>
  <si>
    <t>Interpretacions</t>
  </si>
  <si>
    <t>Idioma de signes</t>
  </si>
  <si>
    <t>Nombre d'idiomes diferents requerits en procediments judicials</t>
  </si>
  <si>
    <t>Nombre d'idiomes traduïts</t>
  </si>
  <si>
    <t>Nombre d'idiomes interpretats</t>
  </si>
  <si>
    <t>Principals idiomes requerits en procediments judicials</t>
  </si>
  <si>
    <t>Idiomes traduïts</t>
  </si>
  <si>
    <t>Català</t>
  </si>
  <si>
    <t>Francès</t>
  </si>
  <si>
    <t>Anglès</t>
  </si>
  <si>
    <t>Alemany</t>
  </si>
  <si>
    <t>Italià</t>
  </si>
  <si>
    <t>Resta d'idiomes</t>
  </si>
  <si>
    <t>Idiomes interpretats</t>
  </si>
  <si>
    <t>Àrab</t>
  </si>
  <si>
    <t>Romanès</t>
  </si>
  <si>
    <t>Urdú</t>
  </si>
  <si>
    <t>Despesa en traduccions i interpretacions per gerència</t>
  </si>
  <si>
    <t>Despesa en traduccions i interpretacions per tipus de servei</t>
  </si>
  <si>
    <t>Evolució plantilla orgànica de l'Administració de Justícia a Catalunya</t>
  </si>
  <si>
    <t>Assumptes en tramitació a l'inici d'any</t>
  </si>
  <si>
    <t>Assumptes en tramitació a final d'any (pendents)</t>
  </si>
  <si>
    <t>Taxa de resolució</t>
  </si>
  <si>
    <t>Indicadors bàsics de justícia</t>
  </si>
  <si>
    <t>Consultes ateses per les OAC , per demarcacions</t>
  </si>
  <si>
    <t>Peritages personal extern</t>
  </si>
  <si>
    <t>Peritages personal propi</t>
  </si>
  <si>
    <t>Suma</t>
  </si>
  <si>
    <t>Despesa en  peritatges cap. 2  per gerències</t>
  </si>
  <si>
    <t>Nombre de cursos presencials</t>
  </si>
  <si>
    <t>Nombre total d'inscrits (*)</t>
  </si>
  <si>
    <t>(*) Presencials i no presencials</t>
  </si>
  <si>
    <t>Personal Administració de justícia</t>
  </si>
  <si>
    <t>Professionals (Adv. Proc. Not. i Regist.)</t>
  </si>
  <si>
    <t>Total</t>
  </si>
  <si>
    <t>Registres per inscripcions*</t>
  </si>
  <si>
    <t>Nombre d'agrupacions de jutjats de pau en funcionament</t>
  </si>
  <si>
    <t>Nombre d'òrgans judicials (1)</t>
  </si>
  <si>
    <t>(1) El CGPJ només comptabilitza els 607 òrgans que generen estadístiques judicials.</t>
  </si>
  <si>
    <t>Assumptes en tramitació a final d'any o pendents</t>
  </si>
  <si>
    <t>Creació de jutjats agrupats</t>
  </si>
  <si>
    <t>Creació d'agrupacions de secretaries de jutjats agrupats</t>
  </si>
  <si>
    <t>Jutjats agrupats en funcionament</t>
  </si>
  <si>
    <t>Agrupacions de secretaries de jutjats agrupats en funcionament</t>
  </si>
  <si>
    <t>2013 
(provisional)</t>
  </si>
  <si>
    <t xml:space="preserve">* Les dades d'inscripció corresponents als anys 2012 i 2013 inclouen l'activitat registrada </t>
  </si>
  <si>
    <t>mitjançant el programa Inforeg (gestió informatitzada del RC).</t>
  </si>
  <si>
    <t>Serveis centrals</t>
  </si>
  <si>
    <t>Planta judicial de Catalunya l'any 2013</t>
  </si>
  <si>
    <t>Plantilla orgànica de l'Administració de Justícia a Catalunya l'any 2013</t>
  </si>
  <si>
    <t>Full núm.</t>
  </si>
  <si>
    <t>Taula</t>
  </si>
  <si>
    <t>Període</t>
  </si>
  <si>
    <t>Catalunya</t>
  </si>
  <si>
    <t>www.gencat.cat/justicia/estadistiques</t>
  </si>
  <si>
    <t>Departament de Justícia</t>
  </si>
  <si>
    <t>Secretaria de Relacions amb l'Administració de Justícia</t>
  </si>
  <si>
    <t>Ambit</t>
  </si>
  <si>
    <t>Desembre 2013</t>
  </si>
  <si>
    <t>Indicadors principals vinculats a l'activitat judicial</t>
  </si>
  <si>
    <t>Planta judicial</t>
  </si>
  <si>
    <t>Assumptes judicials</t>
  </si>
  <si>
    <t>Justícia gratuïta</t>
  </si>
  <si>
    <t>Peritatges</t>
  </si>
  <si>
    <t>Traducció-interpretació</t>
  </si>
  <si>
    <t>Ús del català</t>
  </si>
  <si>
    <t>Consultes OAC</t>
  </si>
  <si>
    <t>(*) suma dels assumptes resolts i els pendents l'últim dia de l'any</t>
  </si>
  <si>
    <t>Actuacions derivades de la prestació del servei d’assistència jurídica gratuïta</t>
  </si>
  <si>
    <t>Totals alumnes de cursos en català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</si>
</sst>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0"/>
    <numFmt numFmtId="166" formatCode="&quot;+&quot;0.0\ %;\-0.0\ %"/>
    <numFmt numFmtId="167" formatCode="#,##0.0"/>
    <numFmt numFmtId="168" formatCode="#,##0.0_);\(#,##0.0\)"/>
    <numFmt numFmtId="169" formatCode="&quot;Sí&quot;;&quot;Sí&quot;;&quot;No&quot;"/>
    <numFmt numFmtId="170" formatCode="&quot;Cert&quot;;&quot;Cert&quot;;&quot;Fals&quot;"/>
    <numFmt numFmtId="171" formatCode="&quot;Activat&quot;;&quot;Activat&quot;;&quot;Desactivat&quot;"/>
    <numFmt numFmtId="172" formatCode="[$€-2]\ #.##000_);[Red]\([$€-2]\ #.##000\)"/>
    <numFmt numFmtId="173" formatCode="0.00&quot;%&quot;"/>
    <numFmt numFmtId="174" formatCode="#,##0\ &quot;€&quot;"/>
    <numFmt numFmtId="175" formatCode="0.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#,##0.00\ &quot;€&quot;"/>
    <numFmt numFmtId="187" formatCode="&quot;+&quot;#,##0\ &quot;€&quot;;\-#,##0\ &quot;€&quot;"/>
    <numFmt numFmtId="188" formatCode="&quot;+&quot;0.0%;\-0.0\ %"/>
    <numFmt numFmtId="189" formatCode="&quot;+&quot;0.0%;\-0.0%"/>
    <numFmt numFmtId="190" formatCode="#,##0\ _€"/>
    <numFmt numFmtId="191" formatCode="#,##0.0\ &quot;€&quot;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_-* #,##0\ _P_T_A_-;\-* #,##0\ _P_T_A_-;_-* &quot;-&quot;\ _P_T_A_-;_-@_-"/>
    <numFmt numFmtId="201" formatCode="_-* #,##0.00\ _P_T_A_-;\-* #,##0.00\ _P_T_A_-;_-* &quot;-&quot;??\ _P_T_A_-;_-@_-"/>
    <numFmt numFmtId="202" formatCode="#,##0\ &quot;Pts&quot;;\-#,##0\ &quot;Pts&quot;"/>
    <numFmt numFmtId="203" formatCode="#,##0\ &quot;Pts&quot;;[Red]\-#,##0\ &quot;Pts&quot;"/>
    <numFmt numFmtId="204" formatCode="#,##0.00\ &quot;Pts&quot;;\-#,##0.00\ &quot;Pts&quot;"/>
    <numFmt numFmtId="205" formatCode="#,##0.00\ &quot;Pts&quot;;[Red]\-#,##0.00\ &quot;Pts&quot;"/>
    <numFmt numFmtId="206" formatCode="_-* #,##0\ &quot;Pts&quot;_-;\-* #,##0\ &quot;Pts&quot;_-;_-* &quot;-&quot;\ &quot;Pts&quot;_-;_-@_-"/>
    <numFmt numFmtId="207" formatCode="_-* #,##0\ _P_t_s_-;\-* #,##0\ _P_t_s_-;_-* &quot;-&quot;\ _P_t_s_-;_-@_-"/>
    <numFmt numFmtId="208" formatCode="_-* #,##0.00\ &quot;Pts&quot;_-;\-* #,##0.00\ &quot;Pts&quot;_-;_-* &quot;-&quot;??\ &quot;Pts&quot;_-;_-@_-"/>
    <numFmt numFmtId="209" formatCode="_-* #,##0.00\ _P_t_s_-;\-* #,##0.00\ _P_t_s_-;_-* &quot;-&quot;??\ _P_t_s_-;_-@_-"/>
    <numFmt numFmtId="210" formatCode="0_)"/>
    <numFmt numFmtId="211" formatCode="[$-403]dddd\,\ d&quot; / &quot;mmmm&quot; / &quot;yyyy"/>
  </numFmts>
  <fonts count="2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5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ourier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3" fillId="0" borderId="9" applyNumberFormat="0" applyFill="0" applyAlignment="0" applyProtection="0"/>
  </cellStyleXfs>
  <cellXfs count="25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0" fontId="4" fillId="0" borderId="0" xfId="0" applyFont="1" applyBorder="1" applyAlignment="1">
      <alignment vertical="top" wrapText="1"/>
    </xf>
    <xf numFmtId="3" fontId="0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indent="1"/>
    </xf>
    <xf numFmtId="0" fontId="0" fillId="0" borderId="11" xfId="0" applyFont="1" applyFill="1" applyBorder="1" applyAlignment="1">
      <alignment horizontal="left" indent="1"/>
    </xf>
    <xf numFmtId="3" fontId="0" fillId="0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left" indent="1"/>
    </xf>
    <xf numFmtId="3" fontId="2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3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8" fillId="0" borderId="12" xfId="0" applyFont="1" applyFill="1" applyBorder="1" applyAlignment="1">
      <alignment horizontal="left" indent="1"/>
    </xf>
    <xf numFmtId="0" fontId="8" fillId="0" borderId="10" xfId="0" applyFont="1" applyFill="1" applyBorder="1" applyAlignment="1">
      <alignment horizontal="left" indent="1"/>
    </xf>
    <xf numFmtId="0" fontId="8" fillId="0" borderId="10" xfId="0" applyFont="1" applyFill="1" applyBorder="1" applyAlignment="1">
      <alignment horizontal="left" indent="2"/>
    </xf>
    <xf numFmtId="0" fontId="3" fillId="0" borderId="15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 indent="1"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left" indent="1"/>
    </xf>
    <xf numFmtId="3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left" indent="2"/>
    </xf>
    <xf numFmtId="3" fontId="8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174" fontId="0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174" fontId="2" fillId="0" borderId="11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 quotePrefix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 wrapText="1"/>
    </xf>
    <xf numFmtId="0" fontId="3" fillId="0" borderId="0" xfId="0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right"/>
    </xf>
    <xf numFmtId="4" fontId="3" fillId="0" borderId="12" xfId="0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 horizontal="right"/>
    </xf>
    <xf numFmtId="174" fontId="3" fillId="0" borderId="1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54" applyFont="1">
      <alignment/>
      <protection/>
    </xf>
    <xf numFmtId="0" fontId="0" fillId="0" borderId="0" xfId="54" applyFont="1" applyFill="1">
      <alignment/>
      <protection/>
    </xf>
    <xf numFmtId="3" fontId="0" fillId="0" borderId="11" xfId="54" applyNumberFormat="1" applyFont="1" applyBorder="1">
      <alignment/>
      <protection/>
    </xf>
    <xf numFmtId="0" fontId="0" fillId="0" borderId="11" xfId="54" applyFont="1" applyBorder="1" applyAlignment="1">
      <alignment horizontal="left" indent="1"/>
      <protection/>
    </xf>
    <xf numFmtId="3" fontId="0" fillId="0" borderId="10" xfId="54" applyNumberFormat="1" applyFont="1" applyBorder="1">
      <alignment/>
      <protection/>
    </xf>
    <xf numFmtId="0" fontId="0" fillId="0" borderId="10" xfId="54" applyFont="1" applyBorder="1" applyAlignment="1">
      <alignment horizontal="left" indent="1"/>
      <protection/>
    </xf>
    <xf numFmtId="3" fontId="2" fillId="0" borderId="16" xfId="54" applyNumberFormat="1" applyFont="1" applyBorder="1">
      <alignment/>
      <protection/>
    </xf>
    <xf numFmtId="0" fontId="2" fillId="0" borderId="16" xfId="54" applyFont="1" applyBorder="1">
      <alignment/>
      <protection/>
    </xf>
    <xf numFmtId="0" fontId="2" fillId="0" borderId="14" xfId="54" applyFont="1" applyBorder="1" applyAlignment="1">
      <alignment horizontal="center"/>
      <protection/>
    </xf>
    <xf numFmtId="0" fontId="0" fillId="0" borderId="14" xfId="54" applyFont="1" applyBorder="1">
      <alignment/>
      <protection/>
    </xf>
    <xf numFmtId="0" fontId="0" fillId="0" borderId="11" xfId="54" applyFont="1" applyBorder="1" applyAlignment="1">
      <alignment horizontal="left" indent="2"/>
      <protection/>
    </xf>
    <xf numFmtId="0" fontId="0" fillId="0" borderId="10" xfId="54" applyFont="1" applyBorder="1" applyAlignment="1">
      <alignment horizontal="left" indent="2"/>
      <protection/>
    </xf>
    <xf numFmtId="0" fontId="0" fillId="0" borderId="16" xfId="54" applyFont="1" applyBorder="1" applyAlignment="1">
      <alignment horizontal="left" indent="1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wrapText="1"/>
    </xf>
    <xf numFmtId="3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0" xfId="54">
      <alignment/>
      <protection/>
    </xf>
    <xf numFmtId="0" fontId="0" fillId="0" borderId="14" xfId="54" applyBorder="1" applyAlignment="1">
      <alignment/>
      <protection/>
    </xf>
    <xf numFmtId="0" fontId="2" fillId="0" borderId="14" xfId="54" applyFont="1" applyFill="1" applyBorder="1" applyAlignment="1" applyProtection="1">
      <alignment horizontal="center" wrapText="1"/>
      <protection/>
    </xf>
    <xf numFmtId="0" fontId="2" fillId="0" borderId="15" xfId="54" applyFont="1" applyBorder="1">
      <alignment/>
      <protection/>
    </xf>
    <xf numFmtId="0" fontId="0" fillId="0" borderId="16" xfId="54" applyBorder="1" applyAlignment="1">
      <alignment horizontal="left" indent="1"/>
      <protection/>
    </xf>
    <xf numFmtId="0" fontId="0" fillId="0" borderId="16" xfId="54" applyBorder="1">
      <alignment/>
      <protection/>
    </xf>
    <xf numFmtId="0" fontId="0" fillId="0" borderId="16" xfId="54" applyFont="1" applyBorder="1" applyAlignment="1">
      <alignment horizontal="right"/>
      <protection/>
    </xf>
    <xf numFmtId="0" fontId="0" fillId="0" borderId="10" xfId="54" applyBorder="1">
      <alignment/>
      <protection/>
    </xf>
    <xf numFmtId="0" fontId="0" fillId="0" borderId="11" xfId="54" applyBorder="1" applyAlignment="1">
      <alignment horizontal="left" indent="1"/>
      <protection/>
    </xf>
    <xf numFmtId="0" fontId="0" fillId="0" borderId="11" xfId="54" applyBorder="1">
      <alignment/>
      <protection/>
    </xf>
    <xf numFmtId="0" fontId="2" fillId="0" borderId="12" xfId="54" applyFont="1" applyBorder="1">
      <alignment/>
      <protection/>
    </xf>
    <xf numFmtId="0" fontId="0" fillId="0" borderId="10" xfId="54" applyBorder="1" applyAlignment="1">
      <alignment horizontal="left" indent="1"/>
      <protection/>
    </xf>
    <xf numFmtId="0" fontId="0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2" fillId="0" borderId="0" xfId="55" applyFont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 applyBorder="1" applyAlignment="1">
      <alignment horizontal="center"/>
      <protection/>
    </xf>
    <xf numFmtId="0" fontId="2" fillId="0" borderId="17" xfId="55" applyFont="1" applyBorder="1">
      <alignment/>
      <protection/>
    </xf>
    <xf numFmtId="0" fontId="2" fillId="0" borderId="17" xfId="55" applyFont="1" applyBorder="1" applyAlignment="1">
      <alignment horizontal="center"/>
      <protection/>
    </xf>
    <xf numFmtId="0" fontId="0" fillId="0" borderId="18" xfId="55" applyFont="1" applyBorder="1">
      <alignment/>
      <protection/>
    </xf>
    <xf numFmtId="3" fontId="0" fillId="0" borderId="18" xfId="55" applyNumberFormat="1" applyFont="1" applyBorder="1" applyAlignment="1">
      <alignment horizontal="right"/>
      <protection/>
    </xf>
    <xf numFmtId="0" fontId="0" fillId="0" borderId="19" xfId="55" applyFont="1" applyBorder="1">
      <alignment/>
      <protection/>
    </xf>
    <xf numFmtId="3" fontId="0" fillId="0" borderId="19" xfId="55" applyNumberFormat="1" applyFont="1" applyBorder="1" applyAlignment="1">
      <alignment horizontal="right"/>
      <protection/>
    </xf>
    <xf numFmtId="3" fontId="2" fillId="0" borderId="17" xfId="55" applyNumberFormat="1" applyFont="1" applyBorder="1" applyAlignment="1">
      <alignment horizontal="right"/>
      <protection/>
    </xf>
    <xf numFmtId="0" fontId="2" fillId="0" borderId="20" xfId="55" applyFont="1" applyBorder="1">
      <alignment/>
      <protection/>
    </xf>
    <xf numFmtId="3" fontId="2" fillId="0" borderId="20" xfId="55" applyNumberFormat="1" applyFont="1" applyBorder="1" applyAlignment="1">
      <alignment horizontal="right"/>
      <protection/>
    </xf>
    <xf numFmtId="0" fontId="0" fillId="0" borderId="21" xfId="55" applyFont="1" applyBorder="1">
      <alignment/>
      <protection/>
    </xf>
    <xf numFmtId="3" fontId="0" fillId="0" borderId="21" xfId="55" applyNumberFormat="1" applyFont="1" applyBorder="1" applyAlignment="1">
      <alignment horizontal="right"/>
      <protection/>
    </xf>
    <xf numFmtId="0" fontId="2" fillId="0" borderId="0" xfId="54" applyFont="1" applyFill="1" applyAlignment="1">
      <alignment/>
      <protection/>
    </xf>
    <xf numFmtId="0" fontId="3" fillId="0" borderId="0" xfId="54" applyFont="1" applyFill="1" applyBorder="1" applyAlignment="1">
      <alignment horizontal="left"/>
      <protection/>
    </xf>
    <xf numFmtId="0" fontId="3" fillId="0" borderId="0" xfId="54" applyFont="1" applyFill="1" applyBorder="1" applyAlignment="1" quotePrefix="1">
      <alignment horizontal="center"/>
      <protection/>
    </xf>
    <xf numFmtId="0" fontId="8" fillId="0" borderId="12" xfId="54" applyFont="1" applyFill="1" applyBorder="1" applyAlignment="1">
      <alignment horizontal="left" wrapText="1"/>
      <protection/>
    </xf>
    <xf numFmtId="3" fontId="8" fillId="0" borderId="12" xfId="54" applyNumberFormat="1" applyFont="1" applyFill="1" applyBorder="1" applyAlignment="1">
      <alignment horizontal="right"/>
      <protection/>
    </xf>
    <xf numFmtId="0" fontId="8" fillId="0" borderId="10" xfId="54" applyFont="1" applyFill="1" applyBorder="1" applyAlignment="1">
      <alignment horizontal="left"/>
      <protection/>
    </xf>
    <xf numFmtId="3" fontId="8" fillId="0" borderId="10" xfId="54" applyNumberFormat="1" applyFont="1" applyFill="1" applyBorder="1" applyAlignment="1">
      <alignment horizontal="right"/>
      <protection/>
    </xf>
    <xf numFmtId="0" fontId="8" fillId="0" borderId="10" xfId="54" applyFont="1" applyFill="1" applyBorder="1" applyAlignment="1">
      <alignment horizontal="right"/>
      <protection/>
    </xf>
    <xf numFmtId="3" fontId="0" fillId="0" borderId="10" xfId="54" applyNumberFormat="1" applyFont="1" applyFill="1" applyBorder="1">
      <alignment/>
      <protection/>
    </xf>
    <xf numFmtId="3" fontId="0" fillId="0" borderId="11" xfId="54" applyNumberFormat="1" applyFont="1" applyFill="1" applyBorder="1">
      <alignment/>
      <protection/>
    </xf>
    <xf numFmtId="0" fontId="8" fillId="0" borderId="12" xfId="54" applyFont="1" applyFill="1" applyBorder="1">
      <alignment/>
      <protection/>
    </xf>
    <xf numFmtId="174" fontId="8" fillId="0" borderId="12" xfId="54" applyNumberFormat="1" applyFont="1" applyFill="1" applyBorder="1" applyAlignment="1">
      <alignment horizontal="right"/>
      <protection/>
    </xf>
    <xf numFmtId="0" fontId="8" fillId="0" borderId="10" xfId="54" applyFont="1" applyFill="1" applyBorder="1">
      <alignment/>
      <protection/>
    </xf>
    <xf numFmtId="174" fontId="8" fillId="0" borderId="10" xfId="54" applyNumberFormat="1" applyFont="1" applyFill="1" applyBorder="1" applyAlignment="1">
      <alignment horizontal="right"/>
      <protection/>
    </xf>
    <xf numFmtId="0" fontId="8" fillId="0" borderId="11" xfId="54" applyFont="1" applyFill="1" applyBorder="1">
      <alignment/>
      <protection/>
    </xf>
    <xf numFmtId="3" fontId="0" fillId="0" borderId="12" xfId="54" applyNumberFormat="1" applyFont="1" applyFill="1" applyBorder="1">
      <alignment/>
      <protection/>
    </xf>
    <xf numFmtId="3" fontId="8" fillId="0" borderId="11" xfId="54" applyNumberFormat="1" applyFont="1" applyFill="1" applyBorder="1" applyAlignment="1">
      <alignment horizontal="right"/>
      <protection/>
    </xf>
    <xf numFmtId="0" fontId="3" fillId="0" borderId="14" xfId="54" applyFont="1" applyFill="1" applyBorder="1" applyAlignment="1">
      <alignment horizontal="left"/>
      <protection/>
    </xf>
    <xf numFmtId="0" fontId="3" fillId="0" borderId="14" xfId="54" applyFont="1" applyFill="1" applyBorder="1" applyAlignment="1" quotePrefix="1">
      <alignment horizontal="center"/>
      <protection/>
    </xf>
    <xf numFmtId="0" fontId="8" fillId="0" borderId="16" xfId="54" applyFont="1" applyFill="1" applyBorder="1">
      <alignment/>
      <protection/>
    </xf>
    <xf numFmtId="3" fontId="8" fillId="0" borderId="16" xfId="54" applyNumberFormat="1" applyFont="1" applyFill="1" applyBorder="1" applyAlignment="1">
      <alignment horizontal="right"/>
      <protection/>
    </xf>
    <xf numFmtId="3" fontId="0" fillId="0" borderId="16" xfId="54" applyNumberFormat="1" applyFont="1" applyFill="1" applyBorder="1">
      <alignment/>
      <protection/>
    </xf>
    <xf numFmtId="3" fontId="3" fillId="0" borderId="14" xfId="54" applyNumberFormat="1" applyFont="1" applyFill="1" applyBorder="1" applyAlignment="1">
      <alignment horizontal="right"/>
      <protection/>
    </xf>
    <xf numFmtId="0" fontId="3" fillId="0" borderId="12" xfId="54" applyFont="1" applyFill="1" applyBorder="1">
      <alignment/>
      <protection/>
    </xf>
    <xf numFmtId="3" fontId="3" fillId="0" borderId="12" xfId="54" applyNumberFormat="1" applyFont="1" applyFill="1" applyBorder="1" applyAlignment="1">
      <alignment horizontal="right"/>
      <protection/>
    </xf>
    <xf numFmtId="0" fontId="8" fillId="0" borderId="10" xfId="54" applyFont="1" applyFill="1" applyBorder="1" applyAlignment="1">
      <alignment horizontal="left" indent="1"/>
      <protection/>
    </xf>
    <xf numFmtId="0" fontId="8" fillId="0" borderId="22" xfId="54" applyFont="1" applyFill="1" applyBorder="1" applyAlignment="1">
      <alignment horizontal="left" indent="1"/>
      <protection/>
    </xf>
    <xf numFmtId="3" fontId="8" fillId="0" borderId="22" xfId="54" applyNumberFormat="1" applyFont="1" applyFill="1" applyBorder="1" applyAlignment="1">
      <alignment horizontal="right"/>
      <protection/>
    </xf>
    <xf numFmtId="3" fontId="0" fillId="0" borderId="22" xfId="54" applyNumberFormat="1" applyFont="1" applyFill="1" applyBorder="1">
      <alignment/>
      <protection/>
    </xf>
    <xf numFmtId="0" fontId="8" fillId="0" borderId="11" xfId="54" applyFont="1" applyFill="1" applyBorder="1" applyAlignment="1">
      <alignment horizontal="left" indent="1"/>
      <protection/>
    </xf>
    <xf numFmtId="0" fontId="0" fillId="0" borderId="16" xfId="0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Alignment="1">
      <alignment/>
    </xf>
    <xf numFmtId="174" fontId="0" fillId="0" borderId="12" xfId="54" applyNumberFormat="1" applyFont="1" applyFill="1" applyBorder="1">
      <alignment/>
      <protection/>
    </xf>
    <xf numFmtId="174" fontId="0" fillId="0" borderId="10" xfId="54" applyNumberFormat="1" applyFont="1" applyFill="1" applyBorder="1">
      <alignment/>
      <protection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1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174" fontId="0" fillId="0" borderId="0" xfId="0" applyNumberFormat="1" applyFont="1" applyFill="1" applyAlignment="1">
      <alignment/>
    </xf>
    <xf numFmtId="0" fontId="8" fillId="0" borderId="22" xfId="54" applyFont="1" applyFill="1" applyBorder="1">
      <alignment/>
      <protection/>
    </xf>
    <xf numFmtId="174" fontId="8" fillId="0" borderId="22" xfId="54" applyNumberFormat="1" applyFont="1" applyFill="1" applyBorder="1" applyAlignment="1">
      <alignment horizontal="right"/>
      <protection/>
    </xf>
    <xf numFmtId="164" fontId="0" fillId="0" borderId="10" xfId="58" applyNumberFormat="1" applyFont="1" applyFill="1" applyBorder="1" applyAlignment="1">
      <alignment/>
    </xf>
    <xf numFmtId="174" fontId="0" fillId="0" borderId="0" xfId="0" applyNumberFormat="1" applyFont="1" applyAlignment="1">
      <alignment/>
    </xf>
    <xf numFmtId="0" fontId="8" fillId="0" borderId="22" xfId="0" applyFont="1" applyFill="1" applyBorder="1" applyAlignment="1">
      <alignment horizontal="left" indent="1"/>
    </xf>
    <xf numFmtId="174" fontId="8" fillId="0" borderId="22" xfId="0" applyNumberFormat="1" applyFont="1" applyFill="1" applyBorder="1" applyAlignment="1">
      <alignment horizontal="right"/>
    </xf>
    <xf numFmtId="174" fontId="3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13" fillId="0" borderId="0" xfId="0" applyFont="1" applyAlignment="1">
      <alignment horizontal="justify"/>
    </xf>
    <xf numFmtId="0" fontId="11" fillId="0" borderId="0" xfId="54" applyFont="1">
      <alignment/>
      <protection/>
    </xf>
    <xf numFmtId="0" fontId="0" fillId="0" borderId="0" xfId="54" applyFont="1" applyFill="1" applyBorder="1" applyAlignment="1">
      <alignment horizontal="left" indent="1"/>
      <protection/>
    </xf>
    <xf numFmtId="0" fontId="0" fillId="0" borderId="0" xfId="54" applyFill="1" applyBorder="1">
      <alignment/>
      <protection/>
    </xf>
    <xf numFmtId="0" fontId="2" fillId="0" borderId="0" xfId="54" applyFont="1" applyBorder="1">
      <alignment/>
      <protection/>
    </xf>
    <xf numFmtId="0" fontId="2" fillId="0" borderId="0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3" fontId="0" fillId="0" borderId="0" xfId="58" applyNumberFormat="1" applyFont="1" applyFill="1" applyBorder="1" applyAlignment="1">
      <alignment horizontal="center"/>
    </xf>
    <xf numFmtId="8" fontId="0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8" fontId="0" fillId="0" borderId="0" xfId="0" applyNumberFormat="1" applyFont="1" applyFill="1" applyBorder="1" applyAlignment="1">
      <alignment horizontal="right"/>
    </xf>
    <xf numFmtId="174" fontId="0" fillId="0" borderId="22" xfId="54" applyNumberFormat="1" applyFont="1" applyFill="1" applyBorder="1">
      <alignment/>
      <protection/>
    </xf>
    <xf numFmtId="0" fontId="10" fillId="0" borderId="0" xfId="0" applyFont="1" applyAlignment="1">
      <alignment horizontal="left" wrapText="1"/>
    </xf>
    <xf numFmtId="0" fontId="27" fillId="0" borderId="0" xfId="0" applyFont="1" applyAlignment="1">
      <alignment/>
    </xf>
    <xf numFmtId="0" fontId="5" fillId="0" borderId="0" xfId="43" applyAlignment="1" applyProtection="1">
      <alignment/>
      <protection/>
    </xf>
    <xf numFmtId="0" fontId="0" fillId="0" borderId="14" xfId="0" applyBorder="1" applyAlignment="1">
      <alignment/>
    </xf>
    <xf numFmtId="0" fontId="27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16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14" xfId="0" applyNumberFormat="1" applyBorder="1" applyAlignment="1">
      <alignment/>
    </xf>
    <xf numFmtId="0" fontId="27" fillId="0" borderId="0" xfId="54" applyFont="1" applyFill="1" applyAlignment="1">
      <alignment/>
      <protection/>
    </xf>
    <xf numFmtId="0" fontId="0" fillId="0" borderId="11" xfId="54" applyFont="1" applyBorder="1">
      <alignment/>
      <protection/>
    </xf>
    <xf numFmtId="3" fontId="0" fillId="0" borderId="18" xfId="55" applyNumberFormat="1" applyFont="1" applyBorder="1" applyAlignment="1">
      <alignment horizontal="right"/>
      <protection/>
    </xf>
    <xf numFmtId="3" fontId="0" fillId="0" borderId="19" xfId="55" applyNumberFormat="1" applyFont="1" applyBorder="1" applyAlignment="1">
      <alignment horizontal="right"/>
      <protection/>
    </xf>
    <xf numFmtId="0" fontId="0" fillId="0" borderId="23" xfId="55" applyFont="1" applyBorder="1">
      <alignment/>
      <protection/>
    </xf>
    <xf numFmtId="0" fontId="2" fillId="0" borderId="24" xfId="55" applyFont="1" applyBorder="1">
      <alignment/>
      <protection/>
    </xf>
    <xf numFmtId="0" fontId="2" fillId="0" borderId="24" xfId="55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right"/>
      <protection/>
    </xf>
    <xf numFmtId="0" fontId="0" fillId="0" borderId="11" xfId="54" applyFont="1" applyFill="1" applyBorder="1" applyAlignment="1">
      <alignment horizontal="left" indent="1"/>
      <protection/>
    </xf>
    <xf numFmtId="0" fontId="0" fillId="0" borderId="10" xfId="54" applyFont="1" applyFill="1" applyBorder="1" applyAlignment="1">
      <alignment horizontal="left" indent="1"/>
      <protection/>
    </xf>
    <xf numFmtId="0" fontId="0" fillId="0" borderId="10" xfId="54" applyFont="1" applyFill="1" applyBorder="1">
      <alignment/>
      <protection/>
    </xf>
    <xf numFmtId="0" fontId="0" fillId="0" borderId="11" xfId="54" applyFont="1" applyFill="1" applyBorder="1">
      <alignment/>
      <protection/>
    </xf>
    <xf numFmtId="0" fontId="0" fillId="0" borderId="22" xfId="54" applyBorder="1" applyAlignment="1">
      <alignment horizontal="left" indent="1"/>
      <protection/>
    </xf>
    <xf numFmtId="0" fontId="0" fillId="0" borderId="22" xfId="54" applyBorder="1">
      <alignment/>
      <protection/>
    </xf>
    <xf numFmtId="0" fontId="0" fillId="0" borderId="16" xfId="54" applyFont="1" applyBorder="1">
      <alignment/>
      <protection/>
    </xf>
    <xf numFmtId="0" fontId="0" fillId="0" borderId="10" xfId="54" applyFont="1" applyBorder="1">
      <alignment/>
      <protection/>
    </xf>
    <xf numFmtId="0" fontId="0" fillId="0" borderId="17" xfId="55" applyFont="1" applyBorder="1">
      <alignment/>
      <protection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174" fontId="8" fillId="0" borderId="22" xfId="0" applyNumberFormat="1" applyFont="1" applyFill="1" applyBorder="1" applyAlignment="1">
      <alignment horizontal="center"/>
    </xf>
    <xf numFmtId="174" fontId="8" fillId="0" borderId="16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left" indent="1"/>
    </xf>
    <xf numFmtId="0" fontId="3" fillId="0" borderId="14" xfId="0" applyFont="1" applyFill="1" applyBorder="1" applyAlignment="1">
      <alignment horizontal="left" indent="1"/>
    </xf>
    <xf numFmtId="174" fontId="3" fillId="0" borderId="14" xfId="0" applyNumberFormat="1" applyFont="1" applyFill="1" applyBorder="1" applyAlignment="1">
      <alignment/>
    </xf>
    <xf numFmtId="0" fontId="2" fillId="0" borderId="0" xfId="54" applyFont="1" applyFill="1" applyBorder="1" applyAlignment="1">
      <alignment horizontal="left"/>
      <protection/>
    </xf>
    <xf numFmtId="3" fontId="2" fillId="0" borderId="0" xfId="54" applyNumberFormat="1" applyFont="1" applyFill="1" applyBorder="1" applyAlignment="1">
      <alignment horizontal="right"/>
      <protection/>
    </xf>
    <xf numFmtId="0" fontId="0" fillId="0" borderId="10" xfId="0" applyFont="1" applyBorder="1" applyAlignment="1">
      <alignment horizontal="right"/>
    </xf>
    <xf numFmtId="174" fontId="3" fillId="0" borderId="14" xfId="54" applyNumberFormat="1" applyFont="1" applyFill="1" applyBorder="1" applyAlignment="1">
      <alignment horizontal="right"/>
      <protection/>
    </xf>
    <xf numFmtId="3" fontId="2" fillId="0" borderId="0" xfId="54" applyNumberFormat="1" applyFont="1" applyBorder="1">
      <alignment/>
      <protection/>
    </xf>
    <xf numFmtId="0" fontId="0" fillId="0" borderId="22" xfId="54" applyFont="1" applyBorder="1" applyAlignment="1">
      <alignment horizontal="left" indent="2"/>
      <protection/>
    </xf>
    <xf numFmtId="3" fontId="0" fillId="0" borderId="22" xfId="54" applyNumberFormat="1" applyFont="1" applyBorder="1">
      <alignment/>
      <protection/>
    </xf>
    <xf numFmtId="0" fontId="2" fillId="0" borderId="11" xfId="54" applyFont="1" applyBorder="1" applyAlignment="1">
      <alignment horizontal="left"/>
      <protection/>
    </xf>
    <xf numFmtId="3" fontId="2" fillId="0" borderId="11" xfId="54" applyNumberFormat="1" applyFont="1" applyBorder="1">
      <alignment/>
      <protection/>
    </xf>
    <xf numFmtId="0" fontId="2" fillId="0" borderId="16" xfId="54" applyFont="1" applyFill="1" applyBorder="1">
      <alignment/>
      <protection/>
    </xf>
    <xf numFmtId="0" fontId="0" fillId="0" borderId="10" xfId="54" applyFont="1" applyBorder="1" applyAlignment="1">
      <alignment horizontal="left" indent="1"/>
      <protection/>
    </xf>
    <xf numFmtId="3" fontId="0" fillId="0" borderId="10" xfId="54" applyNumberFormat="1" applyFont="1" applyBorder="1">
      <alignment/>
      <protection/>
    </xf>
    <xf numFmtId="0" fontId="0" fillId="0" borderId="11" xfId="54" applyFont="1" applyBorder="1" applyAlignment="1">
      <alignment horizontal="left" indent="1"/>
      <protection/>
    </xf>
    <xf numFmtId="3" fontId="0" fillId="0" borderId="11" xfId="54" applyNumberFormat="1" applyFont="1" applyBorder="1">
      <alignment/>
      <protection/>
    </xf>
    <xf numFmtId="3" fontId="2" fillId="0" borderId="1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vertical="top" wrapText="1"/>
    </xf>
    <xf numFmtId="3" fontId="8" fillId="0" borderId="12" xfId="0" applyNumberFormat="1" applyFont="1" applyFill="1" applyBorder="1" applyAlignment="1">
      <alignment horizontal="right" vertical="top" wrapText="1"/>
    </xf>
    <xf numFmtId="0" fontId="8" fillId="0" borderId="12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/>
    </xf>
    <xf numFmtId="0" fontId="3" fillId="0" borderId="14" xfId="0" applyNumberFormat="1" applyFont="1" applyFill="1" applyBorder="1" applyAlignment="1">
      <alignment horizontal="center"/>
    </xf>
    <xf numFmtId="174" fontId="0" fillId="0" borderId="12" xfId="0" applyNumberFormat="1" applyBorder="1" applyAlignment="1">
      <alignment/>
    </xf>
    <xf numFmtId="174" fontId="0" fillId="0" borderId="10" xfId="0" applyNumberFormat="1" applyBorder="1" applyAlignment="1">
      <alignment/>
    </xf>
    <xf numFmtId="0" fontId="2" fillId="0" borderId="11" xfId="54" applyFont="1" applyFill="1" applyBorder="1">
      <alignment/>
      <protection/>
    </xf>
    <xf numFmtId="3" fontId="2" fillId="0" borderId="11" xfId="54" applyNumberFormat="1" applyFont="1" applyFill="1" applyBorder="1">
      <alignment/>
      <protection/>
    </xf>
  </cellXfs>
  <cellStyles count="54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Èmfasi1" xfId="37"/>
    <cellStyle name="Èmfasi2" xfId="38"/>
    <cellStyle name="Èmfasi3" xfId="39"/>
    <cellStyle name="Èmfasi4" xfId="40"/>
    <cellStyle name="Èmfasi5" xfId="41"/>
    <cellStyle name="Èmfasi6" xfId="42"/>
    <cellStyle name="Hyperlink" xfId="43"/>
    <cellStyle name="Followed Hyperlink" xfId="44"/>
    <cellStyle name="Entrada" xfId="45"/>
    <cellStyle name="Incorrecte" xfId="46"/>
    <cellStyle name="Comma" xfId="47"/>
    <cellStyle name="Comma [0]" xfId="48"/>
    <cellStyle name="Milers [0] 2" xfId="49"/>
    <cellStyle name="Currency" xfId="50"/>
    <cellStyle name="Currency [0]" xfId="51"/>
    <cellStyle name="Neutral" xfId="52"/>
    <cellStyle name="No-definido" xfId="53"/>
    <cellStyle name="Normal 2" xfId="54"/>
    <cellStyle name="Normal_Fitxa 10 plantilla organica adscrita a jutjats i tribunals" xfId="55"/>
    <cellStyle name="Nota" xfId="56"/>
    <cellStyle name="Percentatge 2" xfId="57"/>
    <cellStyle name="Percent" xfId="58"/>
    <cellStyle name="Resultat" xfId="59"/>
    <cellStyle name="Text d'advertiment" xfId="60"/>
    <cellStyle name="Text explicatiu" xfId="61"/>
    <cellStyle name="Títol" xfId="62"/>
    <cellStyle name="Títol 1" xfId="63"/>
    <cellStyle name="Títol 2" xfId="64"/>
    <cellStyle name="Títol 3" xfId="65"/>
    <cellStyle name="Títol 4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udis%20i%20Treballs%20t&#232;cnics\Estudis+Reculls%20de%20Dades\ESTADISTIQUES+OPENDATA\DADES%20CGPJ-pnj\2012-CATALU&#209;A-1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udis%20i%20Treballs%20t&#232;cnics\Estudis+Reculls%20de%20Dades\ESTADISTIQUES+OPENDATA\DADES%20CGPJ-pnj\2011-CATALU&#209;A-1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atos"/>
      <sheetName val="DatosB"/>
    </sheetNames>
    <sheetDataSet>
      <sheetData sheetId="0">
        <row r="13">
          <cell r="B13" t="str">
            <v>NO</v>
          </cell>
        </row>
        <row r="14">
          <cell r="B14" t="str">
            <v>SI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iterios"/>
      <sheetName val="NºAsuntos"/>
      <sheetName val="Modulos"/>
      <sheetName val="Resol  Asuntos"/>
      <sheetName val="Ejecu  Sentencias"/>
      <sheetName val="Tasas"/>
      <sheetName val="Evolución"/>
      <sheetName val="Indicadores"/>
      <sheetName val="Evolucion"/>
      <sheetName val="Juez"/>
      <sheetName val="Datos"/>
      <sheetName val="DatosB"/>
    </sheetNames>
    <sheetDataSet>
      <sheetData sheetId="0">
        <row r="13">
          <cell r="B1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ncat.cat/justicia/estadistiques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E23"/>
  <sheetViews>
    <sheetView workbookViewId="0" topLeftCell="A1">
      <selection activeCell="C26" sqref="C26"/>
    </sheetView>
  </sheetViews>
  <sheetFormatPr defaultColWidth="9.140625" defaultRowHeight="12.75"/>
  <cols>
    <col min="1" max="1" width="5.140625" style="0" customWidth="1"/>
    <col min="2" max="2" width="11.00390625" style="0" customWidth="1"/>
    <col min="3" max="3" width="70.00390625" style="0" customWidth="1"/>
    <col min="4" max="4" width="11.7109375" style="0" customWidth="1"/>
    <col min="5" max="5" width="18.7109375" style="0" customWidth="1"/>
  </cols>
  <sheetData>
    <row r="7" ht="15.75">
      <c r="B7" s="182" t="s">
        <v>242</v>
      </c>
    </row>
    <row r="9" spans="2:5" ht="13.5" thickBot="1">
      <c r="B9" s="57" t="s">
        <v>236</v>
      </c>
      <c r="C9" s="58" t="s">
        <v>237</v>
      </c>
      <c r="D9" s="57" t="s">
        <v>243</v>
      </c>
      <c r="E9" s="58" t="s">
        <v>238</v>
      </c>
    </row>
    <row r="10" spans="2:5" ht="12.75">
      <c r="B10">
        <v>2</v>
      </c>
      <c r="C10" t="s">
        <v>245</v>
      </c>
      <c r="D10" t="s">
        <v>239</v>
      </c>
      <c r="E10" s="188" t="s">
        <v>244</v>
      </c>
    </row>
    <row r="11" spans="2:5" ht="12.75">
      <c r="B11">
        <v>3</v>
      </c>
      <c r="C11" t="s">
        <v>246</v>
      </c>
      <c r="D11" t="s">
        <v>239</v>
      </c>
      <c r="E11" s="188" t="s">
        <v>244</v>
      </c>
    </row>
    <row r="12" spans="2:5" ht="12.75">
      <c r="B12">
        <v>4</v>
      </c>
      <c r="C12" t="s">
        <v>247</v>
      </c>
      <c r="D12" t="s">
        <v>239</v>
      </c>
      <c r="E12" s="188" t="s">
        <v>244</v>
      </c>
    </row>
    <row r="13" spans="2:5" ht="12.75">
      <c r="B13">
        <v>5</v>
      </c>
      <c r="C13" t="s">
        <v>248</v>
      </c>
      <c r="D13" t="s">
        <v>239</v>
      </c>
      <c r="E13" s="188" t="s">
        <v>244</v>
      </c>
    </row>
    <row r="14" spans="2:5" ht="12.75">
      <c r="B14">
        <v>6</v>
      </c>
      <c r="C14" t="s">
        <v>147</v>
      </c>
      <c r="D14" t="s">
        <v>239</v>
      </c>
      <c r="E14" s="188" t="s">
        <v>244</v>
      </c>
    </row>
    <row r="15" spans="2:5" ht="12.75">
      <c r="B15">
        <v>7</v>
      </c>
      <c r="C15" t="s">
        <v>249</v>
      </c>
      <c r="D15" t="s">
        <v>239</v>
      </c>
      <c r="E15" s="188" t="s">
        <v>244</v>
      </c>
    </row>
    <row r="16" spans="2:5" ht="12.75">
      <c r="B16">
        <v>8</v>
      </c>
      <c r="C16" t="s">
        <v>250</v>
      </c>
      <c r="D16" t="s">
        <v>239</v>
      </c>
      <c r="E16" s="188" t="s">
        <v>244</v>
      </c>
    </row>
    <row r="17" spans="2:5" ht="12.75">
      <c r="B17">
        <v>9</v>
      </c>
      <c r="C17" t="s">
        <v>251</v>
      </c>
      <c r="D17" t="s">
        <v>239</v>
      </c>
      <c r="E17" s="188" t="s">
        <v>244</v>
      </c>
    </row>
    <row r="18" spans="2:5" ht="13.5" thickBot="1">
      <c r="B18" s="184">
        <v>10</v>
      </c>
      <c r="C18" s="184" t="s">
        <v>252</v>
      </c>
      <c r="D18" s="184" t="s">
        <v>239</v>
      </c>
      <c r="E18" s="189" t="s">
        <v>244</v>
      </c>
    </row>
    <row r="22" ht="12.75">
      <c r="B22" s="183" t="s">
        <v>240</v>
      </c>
    </row>
    <row r="23" ht="12.75">
      <c r="B23" t="s">
        <v>241</v>
      </c>
    </row>
  </sheetData>
  <hyperlinks>
    <hyperlink ref="B22" r:id="rId1" display="www.gencat.cat/justicia/estadistiques"/>
  </hyperlinks>
  <printOptions/>
  <pageMargins left="0.3937007874015748" right="0.75" top="0.5905511811023623" bottom="0.5905511811023623" header="0" footer="0"/>
  <pageSetup horizontalDpi="600" verticalDpi="600" orientation="landscape" paperSize="9" r:id="rId4"/>
  <legacyDrawing r:id="rId3"/>
  <oleObjects>
    <oleObject progId="Word.Picture.8" shapeId="328093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B2:M38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9.140625" style="7" customWidth="1"/>
    <col min="2" max="2" width="60.140625" style="7" customWidth="1"/>
    <col min="3" max="11" width="10.7109375" style="7" customWidth="1"/>
    <col min="12" max="16384" width="9.140625" style="7" customWidth="1"/>
  </cols>
  <sheetData>
    <row r="2" spans="2:11" ht="15.75">
      <c r="B2" s="211" t="s">
        <v>210</v>
      </c>
      <c r="C2" s="36"/>
      <c r="D2" s="36"/>
      <c r="E2" s="36"/>
      <c r="F2" s="36"/>
      <c r="G2" s="36"/>
      <c r="H2" s="36"/>
      <c r="I2" s="36"/>
      <c r="J2" s="36"/>
      <c r="K2" s="36"/>
    </row>
    <row r="4" spans="2:6" ht="13.5" thickBot="1">
      <c r="B4" s="75"/>
      <c r="C4" s="76">
        <v>2010</v>
      </c>
      <c r="D4" s="76">
        <v>2011</v>
      </c>
      <c r="E4" s="76">
        <v>2012</v>
      </c>
      <c r="F4" s="76">
        <v>2013</v>
      </c>
    </row>
    <row r="5" spans="2:6" ht="12.75">
      <c r="B5" s="77" t="s">
        <v>19</v>
      </c>
      <c r="C5" s="78"/>
      <c r="D5" s="78"/>
      <c r="E5" s="78">
        <v>197140</v>
      </c>
      <c r="F5" s="149">
        <v>184001</v>
      </c>
    </row>
    <row r="6" spans="2:6" ht="12.75">
      <c r="B6" s="79" t="s">
        <v>20</v>
      </c>
      <c r="C6" s="80"/>
      <c r="D6" s="80"/>
      <c r="E6" s="80">
        <v>347770</v>
      </c>
      <c r="F6" s="1">
        <v>372998</v>
      </c>
    </row>
    <row r="7" spans="2:6" ht="12.75">
      <c r="B7" s="1" t="s">
        <v>15</v>
      </c>
      <c r="C7" s="80"/>
      <c r="D7" s="80"/>
      <c r="E7" s="80">
        <v>81880</v>
      </c>
      <c r="F7" s="7">
        <v>119697</v>
      </c>
    </row>
    <row r="8" spans="2:6" ht="12.75">
      <c r="B8" s="1" t="s">
        <v>16</v>
      </c>
      <c r="C8" s="80"/>
      <c r="D8" s="80"/>
      <c r="E8" s="80">
        <v>15819</v>
      </c>
      <c r="F8" s="150">
        <v>37700</v>
      </c>
    </row>
    <row r="9" spans="2:6" ht="12.75">
      <c r="B9" s="1" t="s">
        <v>17</v>
      </c>
      <c r="C9" s="80"/>
      <c r="D9" s="80"/>
      <c r="E9" s="80">
        <v>35118</v>
      </c>
      <c r="F9" s="1">
        <v>41735</v>
      </c>
    </row>
    <row r="10" spans="2:6" ht="13.5" thickBot="1">
      <c r="B10" s="45" t="s">
        <v>10</v>
      </c>
      <c r="C10" s="233">
        <f>SUM(C5:C9)</f>
        <v>0</v>
      </c>
      <c r="D10" s="233">
        <f>SUM(D5:D9)</f>
        <v>0</v>
      </c>
      <c r="E10" s="233">
        <f>SUM(E5:E9)</f>
        <v>677727</v>
      </c>
      <c r="F10" s="243">
        <v>756131</v>
      </c>
    </row>
    <row r="11" ht="12.75">
      <c r="F11" s="151"/>
    </row>
    <row r="13" spans="2:11" ht="15.75">
      <c r="B13" s="211" t="s">
        <v>29</v>
      </c>
      <c r="C13" s="36"/>
      <c r="D13" s="36"/>
      <c r="E13" s="36"/>
      <c r="F13" s="36"/>
      <c r="G13" s="36"/>
      <c r="H13" s="36"/>
      <c r="I13" s="36"/>
      <c r="J13" s="36"/>
      <c r="K13" s="36"/>
    </row>
    <row r="15" spans="2:6" ht="13.5" thickBot="1">
      <c r="B15" s="28"/>
      <c r="C15" s="76">
        <v>2010</v>
      </c>
      <c r="D15" s="76">
        <v>2011</v>
      </c>
      <c r="E15" s="76">
        <v>2012</v>
      </c>
      <c r="F15" s="39">
        <v>2013</v>
      </c>
    </row>
    <row r="16" spans="2:6" ht="12.75">
      <c r="B16" s="14" t="s">
        <v>25</v>
      </c>
      <c r="C16" s="81"/>
      <c r="D16" s="81"/>
      <c r="E16" s="81">
        <v>291939</v>
      </c>
      <c r="F16" s="7">
        <v>309627</v>
      </c>
    </row>
    <row r="17" spans="2:6" ht="12.75">
      <c r="B17" s="82" t="s">
        <v>21</v>
      </c>
      <c r="C17" s="6"/>
      <c r="D17" s="6"/>
      <c r="E17" s="6">
        <v>136558</v>
      </c>
      <c r="F17" s="1">
        <v>166378</v>
      </c>
    </row>
    <row r="18" spans="2:6" ht="12.75">
      <c r="B18" s="82" t="s">
        <v>26</v>
      </c>
      <c r="C18" s="6"/>
      <c r="D18" s="6"/>
      <c r="E18" s="6">
        <v>72485</v>
      </c>
      <c r="F18" s="1">
        <v>87712</v>
      </c>
    </row>
    <row r="19" spans="2:6" ht="12.75">
      <c r="B19" s="82" t="s">
        <v>23</v>
      </c>
      <c r="C19" s="6"/>
      <c r="D19" s="6"/>
      <c r="E19" s="6">
        <v>53760</v>
      </c>
      <c r="F19" s="7">
        <v>58772</v>
      </c>
    </row>
    <row r="20" spans="2:6" ht="12.75">
      <c r="B20" s="82" t="s">
        <v>28</v>
      </c>
      <c r="C20" s="6"/>
      <c r="D20" s="6"/>
      <c r="E20" s="6">
        <v>50800</v>
      </c>
      <c r="F20" s="1">
        <v>55587</v>
      </c>
    </row>
    <row r="21" spans="2:6" ht="12.75">
      <c r="B21" s="82" t="s">
        <v>22</v>
      </c>
      <c r="C21" s="6"/>
      <c r="D21" s="6"/>
      <c r="E21" s="6">
        <v>36599</v>
      </c>
      <c r="F21" s="7">
        <v>41358</v>
      </c>
    </row>
    <row r="22" spans="2:6" ht="12.75">
      <c r="B22" s="82" t="s">
        <v>27</v>
      </c>
      <c r="C22" s="6"/>
      <c r="D22" s="6"/>
      <c r="E22" s="6">
        <v>33808</v>
      </c>
      <c r="F22" s="150">
        <v>35330</v>
      </c>
    </row>
    <row r="23" spans="2:6" ht="12.75">
      <c r="B23" s="82" t="s">
        <v>24</v>
      </c>
      <c r="C23" s="6"/>
      <c r="D23" s="6"/>
      <c r="E23" s="6">
        <v>1778</v>
      </c>
      <c r="F23" s="187">
        <v>1367</v>
      </c>
    </row>
    <row r="24" spans="2:6" ht="13.5" thickBot="1">
      <c r="B24" s="45" t="s">
        <v>10</v>
      </c>
      <c r="C24" s="242">
        <f>SUM(C16:C23)</f>
        <v>0</v>
      </c>
      <c r="D24" s="242">
        <f>SUM(D16:D23)</f>
        <v>0</v>
      </c>
      <c r="E24" s="242">
        <f>SUM(E16:E23)</f>
        <v>677727</v>
      </c>
      <c r="F24" s="152">
        <f>SUM(F16:F23)</f>
        <v>756131</v>
      </c>
    </row>
    <row r="25" spans="6:9" ht="12.75">
      <c r="F25" s="153"/>
      <c r="I25" s="154"/>
    </row>
    <row r="26" ht="12.75">
      <c r="I26" s="154"/>
    </row>
    <row r="29" spans="5:13" ht="12.75">
      <c r="E29" s="154"/>
      <c r="F29" s="154"/>
      <c r="G29" s="154"/>
      <c r="H29" s="154"/>
      <c r="I29" s="154"/>
      <c r="J29" s="154"/>
      <c r="K29" s="154"/>
      <c r="L29" s="154"/>
      <c r="M29" s="154"/>
    </row>
    <row r="30" spans="5:12" ht="12.75">
      <c r="E30" s="155"/>
      <c r="F30" s="155"/>
      <c r="G30" s="155"/>
      <c r="H30" s="155"/>
      <c r="I30" s="155"/>
      <c r="J30" s="155"/>
      <c r="K30" s="155"/>
      <c r="L30" s="156"/>
    </row>
    <row r="32" spans="5:10" ht="12.75">
      <c r="E32" s="157"/>
      <c r="F32" s="157"/>
      <c r="G32" s="157"/>
      <c r="H32" s="157"/>
      <c r="I32" s="157"/>
      <c r="J32" s="157"/>
    </row>
    <row r="36" spans="2:11" ht="12.75" customHeight="1">
      <c r="B36" s="244" t="s">
        <v>64</v>
      </c>
      <c r="C36" s="244"/>
      <c r="D36" s="244"/>
      <c r="E36" s="244"/>
      <c r="F36" s="244"/>
      <c r="G36" s="5"/>
      <c r="H36" s="5"/>
      <c r="I36" s="5"/>
      <c r="J36" s="5"/>
      <c r="K36" s="5"/>
    </row>
    <row r="37" spans="2:11" ht="12.75">
      <c r="B37" s="244"/>
      <c r="C37" s="244"/>
      <c r="D37" s="244"/>
      <c r="E37" s="244"/>
      <c r="F37" s="244"/>
      <c r="G37" s="5"/>
      <c r="H37" s="5"/>
      <c r="I37" s="5"/>
      <c r="J37" s="5"/>
      <c r="K37" s="5"/>
    </row>
    <row r="38" spans="2:11" ht="12.75">
      <c r="B38" s="5"/>
      <c r="C38" s="5"/>
      <c r="D38" s="5"/>
      <c r="E38" s="5"/>
      <c r="F38" s="5"/>
      <c r="G38" s="5"/>
      <c r="H38" s="5"/>
      <c r="I38" s="5"/>
      <c r="J38" s="5"/>
      <c r="K38" s="5"/>
    </row>
  </sheetData>
  <sheetProtection/>
  <mergeCells count="1">
    <mergeCell ref="B36:F37"/>
  </mergeCells>
  <printOptions/>
  <pageMargins left="0.3937007874015748" right="0.75" top="0.5905511811023623" bottom="0.5905511811023623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K23"/>
  <sheetViews>
    <sheetView zoomScalePageLayoutView="0" workbookViewId="0" topLeftCell="A1">
      <selection activeCell="B25" sqref="B25"/>
    </sheetView>
  </sheetViews>
  <sheetFormatPr defaultColWidth="9.140625" defaultRowHeight="12.75"/>
  <cols>
    <col min="2" max="2" width="72.140625" style="0" customWidth="1"/>
    <col min="3" max="3" width="11.7109375" style="0" customWidth="1"/>
    <col min="4" max="4" width="13.28125" style="0" bestFit="1" customWidth="1"/>
    <col min="5" max="5" width="13.28125" style="0" customWidth="1"/>
    <col min="6" max="6" width="14.7109375" style="0" bestFit="1" customWidth="1"/>
    <col min="7" max="7" width="19.7109375" style="0" bestFit="1" customWidth="1"/>
    <col min="8" max="8" width="20.8515625" style="0" bestFit="1" customWidth="1"/>
    <col min="9" max="11" width="11.7109375" style="0" customWidth="1"/>
    <col min="12" max="12" width="14.7109375" style="0" customWidth="1"/>
    <col min="13" max="13" width="14.421875" style="0" customWidth="1"/>
    <col min="14" max="14" width="10.7109375" style="0" customWidth="1"/>
  </cols>
  <sheetData>
    <row r="2" spans="2:6" ht="15.75">
      <c r="B2" s="185" t="s">
        <v>98</v>
      </c>
      <c r="C2" s="145"/>
      <c r="D2" s="145"/>
      <c r="E2" s="145"/>
      <c r="F2" s="145"/>
    </row>
    <row r="3" ht="12.75">
      <c r="B3" s="186"/>
    </row>
    <row r="4" spans="2:6" ht="13.5" thickBot="1">
      <c r="B4" s="57" t="s">
        <v>96</v>
      </c>
      <c r="C4" s="58" t="s">
        <v>11</v>
      </c>
      <c r="D4" s="58" t="s">
        <v>12</v>
      </c>
      <c r="E4" s="58" t="s">
        <v>13</v>
      </c>
      <c r="F4" s="58" t="s">
        <v>95</v>
      </c>
    </row>
    <row r="5" spans="2:6" ht="12.75">
      <c r="B5" s="187" t="s">
        <v>97</v>
      </c>
      <c r="C5" s="2">
        <v>7512381</v>
      </c>
      <c r="D5" s="2">
        <v>7539618</v>
      </c>
      <c r="E5" s="2">
        <v>7570098</v>
      </c>
      <c r="F5" s="2">
        <v>7553650</v>
      </c>
    </row>
    <row r="6" spans="2:6" ht="12.75">
      <c r="B6" s="1" t="s">
        <v>100</v>
      </c>
      <c r="C6" s="2">
        <v>2979394</v>
      </c>
      <c r="D6" s="2">
        <v>3003297</v>
      </c>
      <c r="E6" s="2">
        <v>3019909</v>
      </c>
      <c r="F6" s="2">
        <v>3021673</v>
      </c>
    </row>
    <row r="7" spans="2:6" ht="12.75">
      <c r="B7" s="1" t="s">
        <v>223</v>
      </c>
      <c r="C7" s="2">
        <v>591</v>
      </c>
      <c r="D7" s="2">
        <v>612</v>
      </c>
      <c r="E7" s="2">
        <v>612</v>
      </c>
      <c r="F7" s="2">
        <v>612</v>
      </c>
    </row>
    <row r="8" spans="2:6" ht="12.75">
      <c r="B8" s="1" t="s">
        <v>99</v>
      </c>
      <c r="C8" s="2">
        <v>898</v>
      </c>
      <c r="D8" s="2">
        <v>898</v>
      </c>
      <c r="E8" s="2">
        <v>898</v>
      </c>
      <c r="F8" s="2">
        <v>898</v>
      </c>
    </row>
    <row r="9" spans="2:6" ht="12.75">
      <c r="B9" s="1" t="s">
        <v>222</v>
      </c>
      <c r="C9" s="2">
        <v>65</v>
      </c>
      <c r="D9" s="2">
        <v>65</v>
      </c>
      <c r="E9" s="2">
        <v>65</v>
      </c>
      <c r="F9" s="2">
        <v>67</v>
      </c>
    </row>
    <row r="10" spans="2:6" ht="12.75">
      <c r="B10" s="1" t="s">
        <v>206</v>
      </c>
      <c r="C10" s="2">
        <v>455959</v>
      </c>
      <c r="D10" s="2">
        <v>465576</v>
      </c>
      <c r="E10" s="2">
        <v>429491</v>
      </c>
      <c r="F10" s="2">
        <v>409529</v>
      </c>
    </row>
    <row r="11" spans="2:11" ht="12.75">
      <c r="B11" s="1" t="s">
        <v>91</v>
      </c>
      <c r="C11" s="2">
        <v>1440385</v>
      </c>
      <c r="D11" s="2">
        <v>1373904</v>
      </c>
      <c r="E11" s="2">
        <v>1373490</v>
      </c>
      <c r="F11" s="2">
        <v>1328030</v>
      </c>
      <c r="H11" s="181"/>
      <c r="I11" s="181"/>
      <c r="J11" s="181"/>
      <c r="K11" s="181"/>
    </row>
    <row r="12" spans="2:6" ht="12.75">
      <c r="B12" s="60" t="s">
        <v>92</v>
      </c>
      <c r="C12" s="2">
        <v>1435141</v>
      </c>
      <c r="D12" s="2">
        <v>1412970</v>
      </c>
      <c r="E12" s="2">
        <v>1399602</v>
      </c>
      <c r="F12" s="2">
        <v>1365899</v>
      </c>
    </row>
    <row r="13" spans="2:6" ht="13.5" thickBot="1">
      <c r="B13" s="144" t="s">
        <v>225</v>
      </c>
      <c r="C13" s="4">
        <v>465874</v>
      </c>
      <c r="D13" s="4">
        <v>429038</v>
      </c>
      <c r="E13" s="4">
        <v>409540</v>
      </c>
      <c r="F13" s="4">
        <v>384284</v>
      </c>
    </row>
    <row r="14" spans="2:6" ht="12.75">
      <c r="B14" s="61" t="s">
        <v>209</v>
      </c>
      <c r="C14" s="59"/>
      <c r="D14" s="59"/>
      <c r="E14" s="59"/>
      <c r="F14" s="59"/>
    </row>
    <row r="15" spans="2:6" ht="12.75">
      <c r="B15" s="1" t="s">
        <v>102</v>
      </c>
      <c r="C15" s="2">
        <f aca="true" t="shared" si="0" ref="C15:F16">+C5/C7</f>
        <v>12711.30456852792</v>
      </c>
      <c r="D15" s="2">
        <f t="shared" si="0"/>
        <v>12319.637254901962</v>
      </c>
      <c r="E15" s="2">
        <f t="shared" si="0"/>
        <v>12369.441176470587</v>
      </c>
      <c r="F15" s="2">
        <f t="shared" si="0"/>
        <v>12342.565359477125</v>
      </c>
    </row>
    <row r="16" spans="2:6" ht="12.75">
      <c r="B16" s="1" t="s">
        <v>103</v>
      </c>
      <c r="C16" s="2">
        <f t="shared" si="0"/>
        <v>3317.8106904231627</v>
      </c>
      <c r="D16" s="2">
        <f t="shared" si="0"/>
        <v>3344.4287305122493</v>
      </c>
      <c r="E16" s="2">
        <f t="shared" si="0"/>
        <v>3362.9276169265036</v>
      </c>
      <c r="F16" s="2">
        <f t="shared" si="0"/>
        <v>3364.891982182628</v>
      </c>
    </row>
    <row r="17" spans="2:6" ht="12.75">
      <c r="B17" s="1" t="s">
        <v>101</v>
      </c>
      <c r="C17" s="163">
        <f>+C6/C5</f>
        <v>0.39659782963616996</v>
      </c>
      <c r="D17" s="163">
        <f>+D6/D5</f>
        <v>0.3983354329092004</v>
      </c>
      <c r="E17" s="163">
        <f>+E6/E5</f>
        <v>0.3989260112616772</v>
      </c>
      <c r="F17" s="163">
        <f>+F6/F5</f>
        <v>0.40002819828824476</v>
      </c>
    </row>
    <row r="18" spans="2:6" ht="12.75">
      <c r="B18" s="60" t="s">
        <v>93</v>
      </c>
      <c r="C18" s="158">
        <f>C11/C5</f>
        <v>0.19173481749660992</v>
      </c>
      <c r="D18" s="158">
        <f>D11/D5</f>
        <v>0.1822246166848241</v>
      </c>
      <c r="E18" s="158">
        <f>E11/E5</f>
        <v>0.18143622447159866</v>
      </c>
      <c r="F18" s="158">
        <f>F11/F5</f>
        <v>0.175813017547808</v>
      </c>
    </row>
    <row r="19" spans="2:6" ht="12.75">
      <c r="B19" s="60" t="s">
        <v>94</v>
      </c>
      <c r="C19" s="158">
        <f>+C13/C12</f>
        <v>0.32461897472095075</v>
      </c>
      <c r="D19" s="158">
        <f>+D13/D12</f>
        <v>0.3036426817271421</v>
      </c>
      <c r="E19" s="158">
        <f>+E13/E12</f>
        <v>0.29261175677085344</v>
      </c>
      <c r="F19" s="158">
        <f>+F13/F12</f>
        <v>0.28134144618306334</v>
      </c>
    </row>
    <row r="20" spans="2:6" ht="12.75">
      <c r="B20" s="60" t="s">
        <v>208</v>
      </c>
      <c r="C20" s="158">
        <f>+C12/C11</f>
        <v>0.9963593067131358</v>
      </c>
      <c r="D20" s="158">
        <f>+D12/D11</f>
        <v>1.0284343010865389</v>
      </c>
      <c r="E20" s="158">
        <f>+E12/E11</f>
        <v>1.0190114234541205</v>
      </c>
      <c r="F20" s="158">
        <f>+F12/F11</f>
        <v>1.0285151690850358</v>
      </c>
    </row>
    <row r="21" spans="2:6" ht="13.5" thickBot="1">
      <c r="B21" s="3" t="s">
        <v>120</v>
      </c>
      <c r="C21" s="159">
        <f>+(C10+C11)/C12</f>
        <v>1.321364242259123</v>
      </c>
      <c r="D21" s="159">
        <f>+(D10+D11)/D12</f>
        <v>1.3018535425380582</v>
      </c>
      <c r="E21" s="159">
        <f>+(E10+E11)/E12</f>
        <v>1.2882097910691754</v>
      </c>
      <c r="F21" s="159">
        <f>+(F10+F11)/F12</f>
        <v>1.2720991815646692</v>
      </c>
    </row>
    <row r="23" ht="12.75">
      <c r="B23" t="s">
        <v>224</v>
      </c>
    </row>
  </sheetData>
  <sheetProtection/>
  <mergeCells count="1">
    <mergeCell ref="H11:K11"/>
  </mergeCells>
  <printOptions/>
  <pageMargins left="0.3937007874015748" right="0.75" top="0.5905511811023623" bottom="0.5905511811023623" header="0" footer="0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2:H108"/>
  <sheetViews>
    <sheetView zoomScaleSheetLayoutView="100" zoomScalePageLayoutView="0" workbookViewId="0" topLeftCell="A1">
      <selection activeCell="B73" sqref="B73"/>
    </sheetView>
  </sheetViews>
  <sheetFormatPr defaultColWidth="9.140625" defaultRowHeight="12.75"/>
  <cols>
    <col min="2" max="2" width="56.421875" style="83" customWidth="1"/>
    <col min="3" max="8" width="11.28125" style="83" customWidth="1"/>
    <col min="9" max="9" width="12.7109375" style="83" customWidth="1"/>
    <col min="10" max="10" width="11.140625" style="83" customWidth="1"/>
    <col min="11" max="16384" width="9.140625" style="83" customWidth="1"/>
  </cols>
  <sheetData>
    <row r="2" spans="2:4" ht="15.75">
      <c r="B2" s="190" t="s">
        <v>234</v>
      </c>
      <c r="C2" s="170"/>
      <c r="D2" s="170"/>
    </row>
    <row r="4" spans="2:8" ht="26.25" thickBot="1">
      <c r="B4" s="84"/>
      <c r="C4" s="85" t="s">
        <v>14</v>
      </c>
      <c r="D4" s="85" t="s">
        <v>15</v>
      </c>
      <c r="E4" s="85" t="s">
        <v>16</v>
      </c>
      <c r="F4" s="85" t="s">
        <v>17</v>
      </c>
      <c r="G4" s="85" t="s">
        <v>18</v>
      </c>
      <c r="H4" s="85" t="s">
        <v>121</v>
      </c>
    </row>
    <row r="5" spans="2:8" ht="13.5" thickBot="1">
      <c r="B5" s="86" t="s">
        <v>122</v>
      </c>
      <c r="C5" s="86">
        <v>25</v>
      </c>
      <c r="D5" s="86">
        <v>9</v>
      </c>
      <c r="E5" s="86">
        <v>7</v>
      </c>
      <c r="F5" s="86">
        <v>5</v>
      </c>
      <c r="G5" s="86">
        <v>3</v>
      </c>
      <c r="H5" s="86">
        <f>+SUM(C5:G5)</f>
        <v>49</v>
      </c>
    </row>
    <row r="6" spans="2:8" ht="13.5" thickBot="1">
      <c r="B6" s="86" t="s">
        <v>123</v>
      </c>
      <c r="C6" s="86">
        <f aca="true" t="shared" si="0" ref="C6:H6">+C7+C11</f>
        <v>447</v>
      </c>
      <c r="D6" s="86">
        <f t="shared" si="0"/>
        <v>61</v>
      </c>
      <c r="E6" s="86">
        <f t="shared" si="0"/>
        <v>33</v>
      </c>
      <c r="F6" s="86">
        <f t="shared" si="0"/>
        <v>59</v>
      </c>
      <c r="G6" s="86">
        <f t="shared" si="0"/>
        <v>12</v>
      </c>
      <c r="H6" s="86">
        <f t="shared" si="0"/>
        <v>612</v>
      </c>
    </row>
    <row r="7" spans="2:8" ht="12.75">
      <c r="B7" s="69" t="s">
        <v>124</v>
      </c>
      <c r="C7" s="69">
        <f>+SUM(C8:C10)</f>
        <v>25</v>
      </c>
      <c r="D7" s="69">
        <f>+SUM(D8:D10)</f>
        <v>4</v>
      </c>
      <c r="E7" s="69">
        <f>+SUM(E8:E10)</f>
        <v>2</v>
      </c>
      <c r="F7" s="69">
        <f>+SUM(F8:F10)</f>
        <v>4</v>
      </c>
      <c r="G7" s="69">
        <f>+SUM(G8:G10)</f>
        <v>0</v>
      </c>
      <c r="H7" s="69">
        <f>+SUM(C7:G7)</f>
        <v>35</v>
      </c>
    </row>
    <row r="8" spans="2:8" ht="12.75">
      <c r="B8" s="87" t="s">
        <v>125</v>
      </c>
      <c r="C8" s="88">
        <v>3</v>
      </c>
      <c r="D8" s="89" t="s">
        <v>126</v>
      </c>
      <c r="E8" s="89" t="s">
        <v>126</v>
      </c>
      <c r="F8" s="89" t="s">
        <v>126</v>
      </c>
      <c r="G8" s="89" t="s">
        <v>126</v>
      </c>
      <c r="H8" s="90">
        <f>+SUM(C8:G8)</f>
        <v>3</v>
      </c>
    </row>
    <row r="9" spans="2:8" ht="12.75">
      <c r="B9" s="67" t="s">
        <v>127</v>
      </c>
      <c r="C9" s="90">
        <v>11</v>
      </c>
      <c r="D9" s="90">
        <v>2</v>
      </c>
      <c r="E9" s="90">
        <v>1</v>
      </c>
      <c r="F9" s="90">
        <v>2</v>
      </c>
      <c r="G9" s="90">
        <v>0</v>
      </c>
      <c r="H9" s="90">
        <f>+SUM(C9:G9)</f>
        <v>16</v>
      </c>
    </row>
    <row r="10" spans="2:8" ht="13.5" thickBot="1">
      <c r="B10" s="91" t="s">
        <v>128</v>
      </c>
      <c r="C10" s="92">
        <v>11</v>
      </c>
      <c r="D10" s="92">
        <v>2</v>
      </c>
      <c r="E10" s="92">
        <v>1</v>
      </c>
      <c r="F10" s="92">
        <v>2</v>
      </c>
      <c r="G10" s="92">
        <v>0</v>
      </c>
      <c r="H10" s="92">
        <f>+SUM(C10:G10)</f>
        <v>16</v>
      </c>
    </row>
    <row r="11" spans="2:8" ht="12.75">
      <c r="B11" s="93" t="s">
        <v>129</v>
      </c>
      <c r="C11" s="93">
        <f>+SUM(C12:C23)</f>
        <v>422</v>
      </c>
      <c r="D11" s="93">
        <f>+SUM(D12:D23)</f>
        <v>57</v>
      </c>
      <c r="E11" s="93">
        <f>+SUM(E12:E23)</f>
        <v>31</v>
      </c>
      <c r="F11" s="93">
        <f>+SUM(F12:F23)</f>
        <v>55</v>
      </c>
      <c r="G11" s="93">
        <f>+SUM(G12:G23)</f>
        <v>12</v>
      </c>
      <c r="H11" s="93">
        <f aca="true" t="shared" si="1" ref="H11:H23">+SUM(C11:G11)</f>
        <v>577</v>
      </c>
    </row>
    <row r="12" spans="2:8" ht="12.75">
      <c r="B12" s="94" t="s">
        <v>130</v>
      </c>
      <c r="C12" s="90">
        <v>61</v>
      </c>
      <c r="D12" s="90">
        <v>4</v>
      </c>
      <c r="E12" s="90">
        <v>4</v>
      </c>
      <c r="F12" s="90">
        <v>10</v>
      </c>
      <c r="G12" s="90">
        <v>0</v>
      </c>
      <c r="H12" s="90">
        <f t="shared" si="1"/>
        <v>79</v>
      </c>
    </row>
    <row r="13" spans="2:8" ht="12.75">
      <c r="B13" s="94" t="s">
        <v>131</v>
      </c>
      <c r="C13" s="90">
        <v>103</v>
      </c>
      <c r="D13" s="90">
        <v>6</v>
      </c>
      <c r="E13" s="90">
        <v>8</v>
      </c>
      <c r="F13" s="90">
        <v>14</v>
      </c>
      <c r="G13" s="90">
        <v>0</v>
      </c>
      <c r="H13" s="90">
        <f t="shared" si="1"/>
        <v>131</v>
      </c>
    </row>
    <row r="14" spans="2:8" ht="12.75">
      <c r="B14" s="94" t="s">
        <v>132</v>
      </c>
      <c r="C14" s="90">
        <v>109</v>
      </c>
      <c r="D14" s="90">
        <v>29</v>
      </c>
      <c r="E14" s="90">
        <v>10</v>
      </c>
      <c r="F14" s="90">
        <v>12</v>
      </c>
      <c r="G14" s="90">
        <v>10</v>
      </c>
      <c r="H14" s="90">
        <f t="shared" si="1"/>
        <v>170</v>
      </c>
    </row>
    <row r="15" spans="2:8" ht="12.75">
      <c r="B15" s="94" t="s">
        <v>133</v>
      </c>
      <c r="C15" s="90">
        <v>49</v>
      </c>
      <c r="D15" s="90">
        <v>8</v>
      </c>
      <c r="E15" s="90">
        <v>3</v>
      </c>
      <c r="F15" s="90">
        <v>7</v>
      </c>
      <c r="G15" s="90">
        <v>1</v>
      </c>
      <c r="H15" s="90">
        <f t="shared" si="1"/>
        <v>68</v>
      </c>
    </row>
    <row r="16" spans="2:8" ht="12.75">
      <c r="B16" s="94" t="s">
        <v>134</v>
      </c>
      <c r="C16" s="90">
        <v>44</v>
      </c>
      <c r="D16" s="90">
        <v>4</v>
      </c>
      <c r="E16" s="90">
        <v>2</v>
      </c>
      <c r="F16" s="90">
        <v>4</v>
      </c>
      <c r="G16" s="90">
        <v>1</v>
      </c>
      <c r="H16" s="90">
        <f t="shared" si="1"/>
        <v>55</v>
      </c>
    </row>
    <row r="17" spans="2:8" ht="12.75">
      <c r="B17" s="94" t="s">
        <v>135</v>
      </c>
      <c r="C17" s="90">
        <v>17</v>
      </c>
      <c r="D17" s="90">
        <v>3</v>
      </c>
      <c r="E17" s="90">
        <v>1</v>
      </c>
      <c r="F17" s="90">
        <v>2</v>
      </c>
      <c r="G17" s="90">
        <v>0</v>
      </c>
      <c r="H17" s="90">
        <f t="shared" si="1"/>
        <v>23</v>
      </c>
    </row>
    <row r="18" spans="2:8" ht="12.75">
      <c r="B18" s="94" t="s">
        <v>136</v>
      </c>
      <c r="C18" s="90">
        <v>14</v>
      </c>
      <c r="D18" s="90">
        <v>1</v>
      </c>
      <c r="E18" s="90">
        <v>1</v>
      </c>
      <c r="F18" s="90">
        <v>3</v>
      </c>
      <c r="G18" s="90">
        <v>0</v>
      </c>
      <c r="H18" s="90">
        <f t="shared" si="1"/>
        <v>19</v>
      </c>
    </row>
    <row r="19" spans="2:8" ht="12.75">
      <c r="B19" s="94" t="s">
        <v>137</v>
      </c>
      <c r="C19" s="90">
        <v>10</v>
      </c>
      <c r="D19" s="90">
        <v>1</v>
      </c>
      <c r="E19" s="90"/>
      <c r="F19" s="90">
        <v>1</v>
      </c>
      <c r="G19" s="90">
        <v>0</v>
      </c>
      <c r="H19" s="90">
        <f t="shared" si="1"/>
        <v>12</v>
      </c>
    </row>
    <row r="20" spans="2:8" ht="12.75">
      <c r="B20" s="94" t="s">
        <v>138</v>
      </c>
      <c r="C20" s="90">
        <v>6</v>
      </c>
      <c r="D20" s="90">
        <v>1</v>
      </c>
      <c r="E20" s="90">
        <v>1</v>
      </c>
      <c r="F20" s="90">
        <v>1</v>
      </c>
      <c r="G20" s="90">
        <v>0</v>
      </c>
      <c r="H20" s="90">
        <f t="shared" si="1"/>
        <v>9</v>
      </c>
    </row>
    <row r="21" spans="2:8" ht="12.75">
      <c r="B21" s="94" t="s">
        <v>139</v>
      </c>
      <c r="C21" s="90">
        <v>5</v>
      </c>
      <c r="D21" s="90">
        <v>0</v>
      </c>
      <c r="E21" s="90">
        <v>1</v>
      </c>
      <c r="F21" s="90">
        <v>0</v>
      </c>
      <c r="G21" s="90">
        <v>0</v>
      </c>
      <c r="H21" s="90">
        <f t="shared" si="1"/>
        <v>6</v>
      </c>
    </row>
    <row r="22" spans="2:8" ht="12.75">
      <c r="B22" s="94" t="s">
        <v>140</v>
      </c>
      <c r="C22" s="90">
        <v>1</v>
      </c>
      <c r="D22" s="90">
        <v>0</v>
      </c>
      <c r="E22" s="90">
        <v>0</v>
      </c>
      <c r="F22" s="90">
        <v>0</v>
      </c>
      <c r="G22" s="90">
        <v>0</v>
      </c>
      <c r="H22" s="90">
        <f t="shared" si="1"/>
        <v>1</v>
      </c>
    </row>
    <row r="23" spans="2:8" ht="13.5" thickBot="1">
      <c r="B23" s="202" t="s">
        <v>141</v>
      </c>
      <c r="C23" s="203">
        <v>3</v>
      </c>
      <c r="D23" s="203">
        <v>0</v>
      </c>
      <c r="E23" s="203">
        <v>0</v>
      </c>
      <c r="F23" s="203">
        <v>1</v>
      </c>
      <c r="G23" s="203">
        <v>0</v>
      </c>
      <c r="H23" s="203">
        <f t="shared" si="1"/>
        <v>4</v>
      </c>
    </row>
    <row r="24" spans="2:8" ht="12.75">
      <c r="B24" s="93" t="s">
        <v>142</v>
      </c>
      <c r="C24" s="93">
        <f>+SUM(C25:C28)</f>
        <v>13</v>
      </c>
      <c r="D24" s="93">
        <f>+SUM(D25:D28)</f>
        <v>4</v>
      </c>
      <c r="E24" s="93">
        <f>+SUM(E25:E28)</f>
        <v>2</v>
      </c>
      <c r="F24" s="93">
        <f>+SUM(F25:F28)</f>
        <v>3</v>
      </c>
      <c r="G24" s="93">
        <f>+SUM(G25:G28)</f>
        <v>1</v>
      </c>
      <c r="H24" s="93">
        <f aca="true" t="shared" si="2" ref="H24:H31">+SUM(C24:G24)</f>
        <v>23</v>
      </c>
    </row>
    <row r="25" spans="2:8" ht="12.75">
      <c r="B25" s="87" t="s">
        <v>143</v>
      </c>
      <c r="C25" s="88">
        <v>1</v>
      </c>
      <c r="D25" s="89" t="s">
        <v>126</v>
      </c>
      <c r="E25" s="89" t="s">
        <v>126</v>
      </c>
      <c r="F25" s="89" t="s">
        <v>126</v>
      </c>
      <c r="G25" s="89" t="s">
        <v>126</v>
      </c>
      <c r="H25" s="88">
        <f t="shared" si="2"/>
        <v>1</v>
      </c>
    </row>
    <row r="26" spans="2:8" ht="12.75">
      <c r="B26" s="87" t="s">
        <v>144</v>
      </c>
      <c r="C26" s="88">
        <v>1</v>
      </c>
      <c r="D26" s="89">
        <v>1</v>
      </c>
      <c r="E26" s="89">
        <v>1</v>
      </c>
      <c r="F26" s="89">
        <v>1</v>
      </c>
      <c r="G26" s="89" t="s">
        <v>126</v>
      </c>
      <c r="H26" s="90">
        <f t="shared" si="2"/>
        <v>4</v>
      </c>
    </row>
    <row r="27" spans="2:8" ht="12.75">
      <c r="B27" s="67" t="s">
        <v>145</v>
      </c>
      <c r="C27" s="90">
        <v>6</v>
      </c>
      <c r="D27" s="90">
        <v>0</v>
      </c>
      <c r="E27" s="90">
        <v>0</v>
      </c>
      <c r="F27" s="90">
        <v>0</v>
      </c>
      <c r="G27" s="90">
        <v>0</v>
      </c>
      <c r="H27" s="90">
        <f t="shared" si="2"/>
        <v>6</v>
      </c>
    </row>
    <row r="28" spans="2:8" ht="13.5" thickBot="1">
      <c r="B28" s="91" t="s">
        <v>146</v>
      </c>
      <c r="C28" s="191">
        <v>5</v>
      </c>
      <c r="D28" s="191">
        <v>3</v>
      </c>
      <c r="E28" s="191">
        <v>1</v>
      </c>
      <c r="F28" s="191">
        <v>2</v>
      </c>
      <c r="G28" s="191">
        <v>1</v>
      </c>
      <c r="H28" s="191">
        <f t="shared" si="2"/>
        <v>12</v>
      </c>
    </row>
    <row r="29" spans="2:8" ht="12.75">
      <c r="B29" s="93" t="s">
        <v>147</v>
      </c>
      <c r="C29" s="93">
        <v>286</v>
      </c>
      <c r="D29" s="93">
        <v>212</v>
      </c>
      <c r="E29" s="93">
        <v>224</v>
      </c>
      <c r="F29" s="93">
        <v>135</v>
      </c>
      <c r="G29" s="93">
        <v>41</v>
      </c>
      <c r="H29" s="93">
        <f t="shared" si="2"/>
        <v>898</v>
      </c>
    </row>
    <row r="30" spans="2:8" ht="12.75">
      <c r="B30" s="74" t="s">
        <v>226</v>
      </c>
      <c r="C30" s="204">
        <v>95</v>
      </c>
      <c r="D30" s="204">
        <v>170</v>
      </c>
      <c r="E30" s="204">
        <v>66</v>
      </c>
      <c r="F30" s="204">
        <v>67</v>
      </c>
      <c r="G30" s="204">
        <v>5</v>
      </c>
      <c r="H30" s="204">
        <f t="shared" si="2"/>
        <v>403</v>
      </c>
    </row>
    <row r="31" spans="2:8" ht="12.75">
      <c r="B31" s="67" t="s">
        <v>227</v>
      </c>
      <c r="C31" s="205">
        <v>22</v>
      </c>
      <c r="D31" s="205">
        <v>25</v>
      </c>
      <c r="E31" s="205">
        <v>11</v>
      </c>
      <c r="F31" s="205">
        <v>9</v>
      </c>
      <c r="G31" s="205">
        <v>2</v>
      </c>
      <c r="H31" s="205">
        <f t="shared" si="2"/>
        <v>69</v>
      </c>
    </row>
    <row r="32" spans="2:8" ht="12.75">
      <c r="B32" s="199" t="s">
        <v>228</v>
      </c>
      <c r="C32" s="200">
        <v>90</v>
      </c>
      <c r="D32" s="200">
        <v>170</v>
      </c>
      <c r="E32" s="200">
        <v>66</v>
      </c>
      <c r="F32" s="200">
        <v>63</v>
      </c>
      <c r="G32" s="200">
        <v>5</v>
      </c>
      <c r="H32" s="200">
        <f>SUM(C32:G32)</f>
        <v>394</v>
      </c>
    </row>
    <row r="33" spans="2:8" ht="13.5" thickBot="1">
      <c r="B33" s="198" t="s">
        <v>229</v>
      </c>
      <c r="C33" s="201">
        <v>21</v>
      </c>
      <c r="D33" s="201">
        <v>25</v>
      </c>
      <c r="E33" s="201">
        <v>11</v>
      </c>
      <c r="F33" s="201">
        <v>8</v>
      </c>
      <c r="G33" s="201">
        <v>2</v>
      </c>
      <c r="H33" s="201">
        <v>67</v>
      </c>
    </row>
    <row r="34" spans="2:8" ht="12.75">
      <c r="B34" s="171"/>
      <c r="C34" s="172"/>
      <c r="D34" s="172"/>
      <c r="E34" s="172"/>
      <c r="F34" s="172"/>
      <c r="G34" s="172"/>
      <c r="H34" s="172"/>
    </row>
    <row r="35" spans="2:8" ht="12.75">
      <c r="B35" s="171"/>
      <c r="C35" s="172"/>
      <c r="D35" s="172"/>
      <c r="E35" s="172"/>
      <c r="F35" s="172"/>
      <c r="G35" s="172"/>
      <c r="H35" s="172"/>
    </row>
    <row r="36" spans="2:8" ht="12.75">
      <c r="B36" s="171"/>
      <c r="C36" s="172"/>
      <c r="D36" s="172"/>
      <c r="E36" s="172"/>
      <c r="F36" s="172"/>
      <c r="G36" s="172"/>
      <c r="H36" s="172"/>
    </row>
    <row r="37" spans="2:8" ht="12.75">
      <c r="B37" s="171"/>
      <c r="C37" s="172"/>
      <c r="D37" s="172"/>
      <c r="E37" s="172"/>
      <c r="F37" s="172"/>
      <c r="G37" s="172"/>
      <c r="H37" s="172"/>
    </row>
    <row r="38" spans="2:8" ht="12.75">
      <c r="B38" s="171"/>
      <c r="C38" s="172"/>
      <c r="D38" s="172"/>
      <c r="E38" s="172"/>
      <c r="F38" s="172"/>
      <c r="G38" s="172"/>
      <c r="H38" s="172"/>
    </row>
    <row r="39" spans="2:8" ht="12.75">
      <c r="B39" s="171"/>
      <c r="C39" s="172"/>
      <c r="D39" s="172"/>
      <c r="E39" s="172"/>
      <c r="F39" s="172"/>
      <c r="G39" s="172"/>
      <c r="H39" s="172"/>
    </row>
    <row r="40" spans="2:8" ht="12.75">
      <c r="B40" s="171"/>
      <c r="C40" s="172"/>
      <c r="D40" s="172"/>
      <c r="E40" s="172"/>
      <c r="F40" s="172"/>
      <c r="G40" s="172"/>
      <c r="H40" s="172"/>
    </row>
    <row r="41" spans="2:8" ht="12.75">
      <c r="B41" s="171"/>
      <c r="C41" s="172"/>
      <c r="D41" s="172"/>
      <c r="E41" s="172"/>
      <c r="F41" s="172"/>
      <c r="G41" s="172"/>
      <c r="H41" s="172"/>
    </row>
    <row r="42" spans="2:8" ht="12.75">
      <c r="B42" s="171"/>
      <c r="C42" s="172"/>
      <c r="D42" s="172"/>
      <c r="E42" s="172"/>
      <c r="F42" s="172"/>
      <c r="G42" s="172"/>
      <c r="H42" s="172"/>
    </row>
    <row r="43" spans="2:8" ht="12.75">
      <c r="B43" s="171"/>
      <c r="C43" s="172"/>
      <c r="D43" s="172"/>
      <c r="E43" s="172"/>
      <c r="F43" s="172"/>
      <c r="G43" s="172"/>
      <c r="H43" s="172"/>
    </row>
    <row r="44" spans="2:8" ht="12.75">
      <c r="B44" s="171"/>
      <c r="C44" s="172"/>
      <c r="D44" s="172"/>
      <c r="E44" s="172"/>
      <c r="F44" s="172"/>
      <c r="G44" s="172"/>
      <c r="H44" s="172"/>
    </row>
    <row r="45" spans="2:8" ht="15.75">
      <c r="B45" s="190" t="s">
        <v>235</v>
      </c>
      <c r="C45" s="96"/>
      <c r="D45" s="96"/>
      <c r="E45" s="96"/>
      <c r="F45" s="96"/>
      <c r="G45" s="97"/>
      <c r="H45" s="95"/>
    </row>
    <row r="46" spans="2:8" ht="12.75">
      <c r="B46" s="98"/>
      <c r="C46" s="96"/>
      <c r="D46" s="96"/>
      <c r="E46" s="96"/>
      <c r="F46" s="96"/>
      <c r="G46" s="97"/>
      <c r="H46" s="95"/>
    </row>
    <row r="47" spans="2:8" ht="26.25" thickBot="1">
      <c r="B47" s="99" t="s">
        <v>166</v>
      </c>
      <c r="C47" s="85" t="s">
        <v>14</v>
      </c>
      <c r="D47" s="85" t="s">
        <v>15</v>
      </c>
      <c r="E47" s="85" t="s">
        <v>16</v>
      </c>
      <c r="F47" s="85" t="s">
        <v>17</v>
      </c>
      <c r="G47" s="85" t="s">
        <v>18</v>
      </c>
      <c r="H47" s="85" t="s">
        <v>121</v>
      </c>
    </row>
    <row r="48" spans="2:8" ht="12.75">
      <c r="B48" s="206" t="s">
        <v>149</v>
      </c>
      <c r="C48" s="104">
        <v>540</v>
      </c>
      <c r="D48" s="104">
        <v>51</v>
      </c>
      <c r="E48" s="104">
        <v>28</v>
      </c>
      <c r="F48" s="104">
        <v>64</v>
      </c>
      <c r="G48" s="104">
        <v>2</v>
      </c>
      <c r="H48" s="104">
        <f>+SUM(C48:G48)</f>
        <v>685</v>
      </c>
    </row>
    <row r="49" spans="2:8" ht="12.75">
      <c r="B49" s="110" t="s">
        <v>167</v>
      </c>
      <c r="C49" s="111">
        <v>35</v>
      </c>
      <c r="D49" s="111">
        <v>21</v>
      </c>
      <c r="E49" s="111">
        <v>10</v>
      </c>
      <c r="F49" s="111">
        <v>4</v>
      </c>
      <c r="G49" s="111">
        <v>10</v>
      </c>
      <c r="H49" s="111">
        <f aca="true" t="shared" si="3" ref="H49:H70">+SUM(C49:G49)</f>
        <v>80</v>
      </c>
    </row>
    <row r="50" spans="2:8" ht="12.75">
      <c r="B50" s="110" t="s">
        <v>168</v>
      </c>
      <c r="C50" s="111">
        <v>462</v>
      </c>
      <c r="D50" s="111">
        <v>62</v>
      </c>
      <c r="E50" s="111">
        <v>35</v>
      </c>
      <c r="F50" s="111">
        <v>60</v>
      </c>
      <c r="G50" s="111">
        <v>12</v>
      </c>
      <c r="H50" s="111">
        <f t="shared" si="3"/>
        <v>631</v>
      </c>
    </row>
    <row r="51" spans="2:8" ht="12.75">
      <c r="B51" s="103" t="s">
        <v>161</v>
      </c>
      <c r="C51" s="111">
        <v>1518</v>
      </c>
      <c r="D51" s="111">
        <v>161</v>
      </c>
      <c r="E51" s="111">
        <v>96</v>
      </c>
      <c r="F51" s="111">
        <v>153</v>
      </c>
      <c r="G51" s="111">
        <v>38</v>
      </c>
      <c r="H51" s="111">
        <f t="shared" si="3"/>
        <v>1966</v>
      </c>
    </row>
    <row r="52" spans="2:8" ht="12.75">
      <c r="B52" s="103" t="s">
        <v>169</v>
      </c>
      <c r="C52" s="111">
        <v>2316</v>
      </c>
      <c r="D52" s="111">
        <v>285</v>
      </c>
      <c r="E52" s="111">
        <v>131</v>
      </c>
      <c r="F52" s="111">
        <v>264</v>
      </c>
      <c r="G52" s="111">
        <v>53</v>
      </c>
      <c r="H52" s="111">
        <f t="shared" si="3"/>
        <v>3049</v>
      </c>
    </row>
    <row r="53" spans="2:8" ht="12.75">
      <c r="B53" s="103" t="s">
        <v>163</v>
      </c>
      <c r="C53" s="111">
        <v>946</v>
      </c>
      <c r="D53" s="111">
        <v>125</v>
      </c>
      <c r="E53" s="111">
        <v>63</v>
      </c>
      <c r="F53" s="111">
        <v>118</v>
      </c>
      <c r="G53" s="111">
        <v>25</v>
      </c>
      <c r="H53" s="111">
        <f t="shared" si="3"/>
        <v>1277</v>
      </c>
    </row>
    <row r="54" spans="2:8" ht="13.5" thickBot="1">
      <c r="B54" s="105" t="s">
        <v>164</v>
      </c>
      <c r="C54" s="106">
        <v>134</v>
      </c>
      <c r="D54" s="106">
        <v>28</v>
      </c>
      <c r="E54" s="106">
        <v>17</v>
      </c>
      <c r="F54" s="106">
        <v>25</v>
      </c>
      <c r="G54" s="106">
        <v>9</v>
      </c>
      <c r="H54" s="106">
        <f t="shared" si="3"/>
        <v>213</v>
      </c>
    </row>
    <row r="55" spans="2:8" ht="12.75">
      <c r="B55" s="101" t="s">
        <v>170</v>
      </c>
      <c r="C55" s="107"/>
      <c r="D55" s="107"/>
      <c r="E55" s="107"/>
      <c r="F55" s="107"/>
      <c r="G55" s="107"/>
      <c r="H55" s="107"/>
    </row>
    <row r="56" spans="2:8" ht="12.75">
      <c r="B56" s="103" t="s">
        <v>153</v>
      </c>
      <c r="C56" s="104">
        <v>1</v>
      </c>
      <c r="D56" s="104" t="s">
        <v>126</v>
      </c>
      <c r="E56" s="104" t="s">
        <v>126</v>
      </c>
      <c r="F56" s="104" t="s">
        <v>126</v>
      </c>
      <c r="G56" s="104" t="s">
        <v>126</v>
      </c>
      <c r="H56" s="104">
        <f t="shared" si="3"/>
        <v>1</v>
      </c>
    </row>
    <row r="57" spans="2:8" ht="12.75">
      <c r="B57" s="103" t="s">
        <v>154</v>
      </c>
      <c r="C57" s="104">
        <v>1</v>
      </c>
      <c r="D57" s="104">
        <v>1</v>
      </c>
      <c r="E57" s="104">
        <v>1</v>
      </c>
      <c r="F57" s="104">
        <v>1</v>
      </c>
      <c r="G57" s="104" t="s">
        <v>126</v>
      </c>
      <c r="H57" s="104">
        <f t="shared" si="3"/>
        <v>4</v>
      </c>
    </row>
    <row r="58" spans="2:8" ht="12.75">
      <c r="B58" s="103" t="s">
        <v>155</v>
      </c>
      <c r="C58" s="104">
        <v>2</v>
      </c>
      <c r="D58" s="104">
        <v>1</v>
      </c>
      <c r="E58" s="104">
        <v>1</v>
      </c>
      <c r="F58" s="104">
        <v>1</v>
      </c>
      <c r="G58" s="104">
        <v>0</v>
      </c>
      <c r="H58" s="104">
        <f t="shared" si="3"/>
        <v>5</v>
      </c>
    </row>
    <row r="59" spans="2:8" ht="12.75">
      <c r="B59" s="103" t="s">
        <v>156</v>
      </c>
      <c r="C59" s="104">
        <v>6</v>
      </c>
      <c r="D59" s="104">
        <v>0</v>
      </c>
      <c r="E59" s="104">
        <v>0</v>
      </c>
      <c r="F59" s="104">
        <v>0</v>
      </c>
      <c r="G59" s="104">
        <v>0</v>
      </c>
      <c r="H59" s="104">
        <f t="shared" si="3"/>
        <v>6</v>
      </c>
    </row>
    <row r="60" spans="2:8" ht="12.75">
      <c r="B60" s="103" t="s">
        <v>171</v>
      </c>
      <c r="C60" s="104">
        <v>201</v>
      </c>
      <c r="D60" s="104">
        <v>29</v>
      </c>
      <c r="E60" s="104">
        <v>10</v>
      </c>
      <c r="F60" s="104">
        <v>27</v>
      </c>
      <c r="G60" s="104">
        <v>6</v>
      </c>
      <c r="H60" s="104">
        <f t="shared" si="3"/>
        <v>273</v>
      </c>
    </row>
    <row r="61" spans="2:8" ht="12.75">
      <c r="B61" s="103" t="s">
        <v>172</v>
      </c>
      <c r="C61" s="104">
        <v>56</v>
      </c>
      <c r="D61" s="104">
        <v>13</v>
      </c>
      <c r="E61" s="104">
        <v>6</v>
      </c>
      <c r="F61" s="104">
        <v>9</v>
      </c>
      <c r="G61" s="104">
        <v>2</v>
      </c>
      <c r="H61" s="104">
        <f t="shared" si="3"/>
        <v>86</v>
      </c>
    </row>
    <row r="62" spans="2:8" ht="12.75">
      <c r="B62" s="110" t="s">
        <v>161</v>
      </c>
      <c r="C62" s="111">
        <v>30</v>
      </c>
      <c r="D62" s="111">
        <v>13</v>
      </c>
      <c r="E62" s="111">
        <v>4</v>
      </c>
      <c r="F62" s="111">
        <v>7</v>
      </c>
      <c r="G62" s="111">
        <v>1</v>
      </c>
      <c r="H62" s="111">
        <f t="shared" si="3"/>
        <v>55</v>
      </c>
    </row>
    <row r="63" spans="2:8" ht="12.75">
      <c r="B63" s="110" t="s">
        <v>162</v>
      </c>
      <c r="C63" s="111">
        <v>147</v>
      </c>
      <c r="D63" s="111">
        <v>33</v>
      </c>
      <c r="E63" s="111">
        <v>13</v>
      </c>
      <c r="F63" s="111">
        <v>29</v>
      </c>
      <c r="G63" s="111">
        <v>3</v>
      </c>
      <c r="H63" s="111">
        <f t="shared" si="3"/>
        <v>225</v>
      </c>
    </row>
    <row r="64" spans="2:8" ht="13.5" thickBot="1">
      <c r="B64" s="105" t="s">
        <v>173</v>
      </c>
      <c r="C64" s="106">
        <v>43</v>
      </c>
      <c r="D64" s="106">
        <v>10</v>
      </c>
      <c r="E64" s="106">
        <v>4</v>
      </c>
      <c r="F64" s="106">
        <v>9</v>
      </c>
      <c r="G64" s="106">
        <v>1</v>
      </c>
      <c r="H64" s="106">
        <f t="shared" si="3"/>
        <v>67</v>
      </c>
    </row>
    <row r="65" spans="2:8" ht="12.75">
      <c r="B65" s="101" t="s">
        <v>174</v>
      </c>
      <c r="C65" s="107"/>
      <c r="D65" s="107"/>
      <c r="E65" s="107"/>
      <c r="F65" s="107"/>
      <c r="G65" s="107"/>
      <c r="H65" s="107"/>
    </row>
    <row r="66" spans="2:8" ht="12.75">
      <c r="B66" s="103" t="s">
        <v>175</v>
      </c>
      <c r="C66" s="104">
        <v>87</v>
      </c>
      <c r="D66" s="104">
        <v>31</v>
      </c>
      <c r="E66" s="104">
        <v>13</v>
      </c>
      <c r="F66" s="104">
        <v>14</v>
      </c>
      <c r="G66" s="104">
        <v>7</v>
      </c>
      <c r="H66" s="104">
        <f t="shared" si="3"/>
        <v>152</v>
      </c>
    </row>
    <row r="67" spans="2:8" ht="12.75">
      <c r="B67" s="103" t="s">
        <v>161</v>
      </c>
      <c r="C67" s="104">
        <v>43</v>
      </c>
      <c r="D67" s="104">
        <v>15</v>
      </c>
      <c r="E67" s="104">
        <v>3</v>
      </c>
      <c r="F67" s="104">
        <v>6</v>
      </c>
      <c r="G67" s="104">
        <v>2</v>
      </c>
      <c r="H67" s="104">
        <f t="shared" si="3"/>
        <v>69</v>
      </c>
    </row>
    <row r="68" spans="2:8" ht="12.75">
      <c r="B68" s="103" t="s">
        <v>162</v>
      </c>
      <c r="C68" s="104">
        <v>33</v>
      </c>
      <c r="D68" s="104">
        <v>7</v>
      </c>
      <c r="E68" s="104">
        <v>0</v>
      </c>
      <c r="F68" s="104">
        <v>4</v>
      </c>
      <c r="G68" s="104">
        <v>0</v>
      </c>
      <c r="H68" s="104">
        <f t="shared" si="3"/>
        <v>44</v>
      </c>
    </row>
    <row r="69" spans="2:8" ht="13.5" thickBot="1">
      <c r="B69" s="105" t="s">
        <v>173</v>
      </c>
      <c r="C69" s="106">
        <v>93</v>
      </c>
      <c r="D69" s="106">
        <v>32</v>
      </c>
      <c r="E69" s="106">
        <v>13</v>
      </c>
      <c r="F69" s="106">
        <v>14</v>
      </c>
      <c r="G69" s="106">
        <v>7</v>
      </c>
      <c r="H69" s="106">
        <f t="shared" si="3"/>
        <v>159</v>
      </c>
    </row>
    <row r="70" spans="2:8" ht="13.5" thickBot="1">
      <c r="B70" s="108" t="s">
        <v>165</v>
      </c>
      <c r="C70" s="109">
        <f>+SUM(C48:C69)</f>
        <v>6694</v>
      </c>
      <c r="D70" s="109">
        <f>+SUM(D48:D69)</f>
        <v>918</v>
      </c>
      <c r="E70" s="109">
        <f>+SUM(E48:E69)</f>
        <v>448</v>
      </c>
      <c r="F70" s="109">
        <f>+SUM(F48:F69)</f>
        <v>809</v>
      </c>
      <c r="G70" s="109">
        <f>+SUM(G48:G69)</f>
        <v>178</v>
      </c>
      <c r="H70" s="109">
        <f t="shared" si="3"/>
        <v>9047</v>
      </c>
    </row>
    <row r="88" spans="2:6" ht="15.75">
      <c r="B88" s="190" t="s">
        <v>205</v>
      </c>
      <c r="C88" s="96"/>
      <c r="D88" s="96"/>
      <c r="E88" s="96"/>
      <c r="F88" s="96"/>
    </row>
    <row r="89" spans="2:6" ht="12.75">
      <c r="B89" s="98"/>
      <c r="C89" s="96"/>
      <c r="D89" s="96"/>
      <c r="E89" s="96"/>
      <c r="F89" s="96"/>
    </row>
    <row r="90" spans="2:6" ht="13.5" thickBot="1">
      <c r="B90" s="195"/>
      <c r="C90" s="196">
        <v>2010</v>
      </c>
      <c r="D90" s="196">
        <v>2011</v>
      </c>
      <c r="E90" s="196">
        <v>2012</v>
      </c>
      <c r="F90" s="196">
        <v>2013</v>
      </c>
    </row>
    <row r="91" spans="2:6" ht="12.75">
      <c r="B91" s="99" t="s">
        <v>148</v>
      </c>
      <c r="C91" s="100"/>
      <c r="D91" s="100"/>
      <c r="E91" s="100"/>
      <c r="F91" s="100"/>
    </row>
    <row r="92" spans="2:6" ht="12.75">
      <c r="B92" s="103" t="s">
        <v>149</v>
      </c>
      <c r="C92" s="104">
        <v>659</v>
      </c>
      <c r="D92" s="104">
        <v>685</v>
      </c>
      <c r="E92" s="104">
        <v>685</v>
      </c>
      <c r="F92" s="104">
        <v>685</v>
      </c>
    </row>
    <row r="93" spans="2:6" ht="13.5" thickBot="1">
      <c r="B93" s="105" t="s">
        <v>150</v>
      </c>
      <c r="C93" s="106">
        <v>76</v>
      </c>
      <c r="D93" s="106">
        <v>80</v>
      </c>
      <c r="E93" s="106">
        <v>80</v>
      </c>
      <c r="F93" s="106">
        <v>80</v>
      </c>
    </row>
    <row r="94" spans="2:6" ht="12.75">
      <c r="B94" s="99" t="s">
        <v>151</v>
      </c>
      <c r="C94" s="100"/>
      <c r="D94" s="100"/>
      <c r="E94" s="100"/>
      <c r="F94" s="100"/>
    </row>
    <row r="95" spans="2:6" ht="12.75">
      <c r="B95" s="103" t="s">
        <v>152</v>
      </c>
      <c r="C95" s="192">
        <v>616</v>
      </c>
      <c r="D95" s="192">
        <v>629</v>
      </c>
      <c r="E95" s="192">
        <v>631</v>
      </c>
      <c r="F95" s="192">
        <v>631</v>
      </c>
    </row>
    <row r="96" spans="2:6" ht="12.75">
      <c r="B96" s="103" t="s">
        <v>153</v>
      </c>
      <c r="C96" s="192">
        <v>1</v>
      </c>
      <c r="D96" s="192">
        <v>1</v>
      </c>
      <c r="E96" s="192">
        <v>1</v>
      </c>
      <c r="F96" s="192">
        <v>1</v>
      </c>
    </row>
    <row r="97" spans="2:6" ht="12.75">
      <c r="B97" s="103" t="s">
        <v>154</v>
      </c>
      <c r="C97" s="192">
        <v>4</v>
      </c>
      <c r="D97" s="192">
        <v>4</v>
      </c>
      <c r="E97" s="192">
        <v>4</v>
      </c>
      <c r="F97" s="192">
        <v>4</v>
      </c>
    </row>
    <row r="98" spans="2:6" ht="12.75">
      <c r="B98" s="103" t="s">
        <v>155</v>
      </c>
      <c r="C98" s="192">
        <v>5</v>
      </c>
      <c r="D98" s="192">
        <v>5</v>
      </c>
      <c r="E98" s="192">
        <v>5</v>
      </c>
      <c r="F98" s="192">
        <v>5</v>
      </c>
    </row>
    <row r="99" spans="2:6" ht="12.75">
      <c r="B99" s="103" t="s">
        <v>156</v>
      </c>
      <c r="C99" s="192">
        <v>6</v>
      </c>
      <c r="D99" s="192">
        <v>6</v>
      </c>
      <c r="E99" s="192">
        <v>6</v>
      </c>
      <c r="F99" s="192">
        <v>6</v>
      </c>
    </row>
    <row r="100" spans="2:6" ht="12.75">
      <c r="B100" s="103" t="s">
        <v>157</v>
      </c>
      <c r="C100" s="192">
        <v>259</v>
      </c>
      <c r="D100" s="192">
        <v>273</v>
      </c>
      <c r="E100" s="192">
        <v>273</v>
      </c>
      <c r="F100" s="192">
        <v>273</v>
      </c>
    </row>
    <row r="101" spans="2:6" ht="13.5" thickBot="1">
      <c r="B101" s="105" t="s">
        <v>158</v>
      </c>
      <c r="C101" s="193">
        <v>82</v>
      </c>
      <c r="D101" s="193">
        <v>86</v>
      </c>
      <c r="E101" s="193">
        <v>86</v>
      </c>
      <c r="F101" s="193">
        <v>86</v>
      </c>
    </row>
    <row r="102" spans="2:6" ht="12.75">
      <c r="B102" s="101" t="s">
        <v>159</v>
      </c>
      <c r="C102" s="102"/>
      <c r="D102" s="102"/>
      <c r="E102" s="102"/>
      <c r="F102" s="102"/>
    </row>
    <row r="103" spans="2:6" ht="12.75">
      <c r="B103" s="194" t="s">
        <v>160</v>
      </c>
      <c r="C103" s="197">
        <v>146</v>
      </c>
      <c r="D103" s="197">
        <v>152</v>
      </c>
      <c r="E103" s="197">
        <v>152</v>
      </c>
      <c r="F103" s="197">
        <v>152</v>
      </c>
    </row>
    <row r="104" spans="2:6" ht="12.75">
      <c r="B104" s="103" t="s">
        <v>161</v>
      </c>
      <c r="C104" s="192">
        <v>2135</v>
      </c>
      <c r="D104" s="192">
        <v>2162</v>
      </c>
      <c r="E104" s="192">
        <v>2090</v>
      </c>
      <c r="F104" s="192">
        <v>2090</v>
      </c>
    </row>
    <row r="105" spans="2:6" ht="12.75">
      <c r="B105" s="103" t="s">
        <v>162</v>
      </c>
      <c r="C105" s="192">
        <v>3328</v>
      </c>
      <c r="D105" s="192">
        <v>3363</v>
      </c>
      <c r="E105" s="192">
        <v>3318</v>
      </c>
      <c r="F105" s="192">
        <v>3318</v>
      </c>
    </row>
    <row r="106" spans="2:6" ht="12.75">
      <c r="B106" s="103" t="s">
        <v>163</v>
      </c>
      <c r="C106" s="192">
        <v>1486</v>
      </c>
      <c r="D106" s="192">
        <v>1509</v>
      </c>
      <c r="E106" s="192">
        <v>1503</v>
      </c>
      <c r="F106" s="192">
        <v>1503</v>
      </c>
    </row>
    <row r="107" spans="2:6" ht="13.5" thickBot="1">
      <c r="B107" s="105" t="s">
        <v>164</v>
      </c>
      <c r="C107" s="193">
        <v>195</v>
      </c>
      <c r="D107" s="193">
        <v>201</v>
      </c>
      <c r="E107" s="193">
        <v>213</v>
      </c>
      <c r="F107" s="193">
        <v>213</v>
      </c>
    </row>
    <row r="108" spans="2:6" ht="13.5" thickBot="1">
      <c r="B108" s="108" t="s">
        <v>165</v>
      </c>
      <c r="C108" s="109">
        <f>SUM(C92:C107)</f>
        <v>8998</v>
      </c>
      <c r="D108" s="109">
        <f>SUM(D92:D107)</f>
        <v>9156</v>
      </c>
      <c r="E108" s="109">
        <f>SUM(E92:E107)</f>
        <v>9047</v>
      </c>
      <c r="F108" s="109">
        <f>SUM(F92:F107)</f>
        <v>9047</v>
      </c>
    </row>
  </sheetData>
  <sheetProtection/>
  <printOptions/>
  <pageMargins left="0.3937007874015748" right="0.75" top="0.5905511811023623" bottom="0.5905511811023623" header="0" footer="0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48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2" max="2" width="48.57421875" style="0" customWidth="1"/>
    <col min="3" max="3" width="13.7109375" style="0" customWidth="1"/>
    <col min="4" max="4" width="14.28125" style="0" customWidth="1"/>
    <col min="5" max="5" width="13.7109375" style="0" customWidth="1"/>
    <col min="6" max="6" width="14.00390625" style="0" customWidth="1"/>
  </cols>
  <sheetData>
    <row r="2" ht="15.75">
      <c r="B2" s="182" t="s">
        <v>206</v>
      </c>
    </row>
    <row r="4" spans="2:6" ht="13.5" thickBot="1">
      <c r="B4" s="45"/>
      <c r="C4" s="56">
        <v>2010</v>
      </c>
      <c r="D4" s="56">
        <v>2011</v>
      </c>
      <c r="E4" s="56">
        <v>2012</v>
      </c>
      <c r="F4" s="56">
        <v>2013</v>
      </c>
    </row>
    <row r="5" spans="2:6" ht="12.75">
      <c r="B5" s="9" t="s">
        <v>54</v>
      </c>
      <c r="C5" s="41">
        <f>SUM(C6:C13)</f>
        <v>204357</v>
      </c>
      <c r="D5" s="41">
        <f>SUM(D6:D13)</f>
        <v>203784</v>
      </c>
      <c r="E5" s="41">
        <f>SUM(E6:E13)</f>
        <v>173471</v>
      </c>
      <c r="F5" s="41">
        <f>SUM(F6:F13)</f>
        <v>170199</v>
      </c>
    </row>
    <row r="6" spans="2:6" ht="12.75">
      <c r="B6" s="11" t="s">
        <v>0</v>
      </c>
      <c r="C6" s="207">
        <v>93176</v>
      </c>
      <c r="D6" s="207">
        <v>88694</v>
      </c>
      <c r="E6" s="207">
        <v>65906</v>
      </c>
      <c r="F6" s="207">
        <v>65337</v>
      </c>
    </row>
    <row r="7" spans="2:6" ht="12.75">
      <c r="B7" s="11" t="s">
        <v>1</v>
      </c>
      <c r="C7" s="207">
        <v>6722</v>
      </c>
      <c r="D7" s="207">
        <v>7340</v>
      </c>
      <c r="E7" s="207">
        <v>8560</v>
      </c>
      <c r="F7" s="207">
        <v>8862</v>
      </c>
    </row>
    <row r="8" spans="2:6" ht="12.75">
      <c r="B8" s="11" t="s">
        <v>67</v>
      </c>
      <c r="C8" s="207">
        <v>1886</v>
      </c>
      <c r="D8" s="207">
        <v>1753</v>
      </c>
      <c r="E8" s="207">
        <v>1778</v>
      </c>
      <c r="F8" s="207">
        <v>1759</v>
      </c>
    </row>
    <row r="9" spans="2:6" ht="12.75">
      <c r="B9" s="11" t="s">
        <v>3</v>
      </c>
      <c r="C9" s="207">
        <v>6584</v>
      </c>
      <c r="D9" s="207">
        <v>8416</v>
      </c>
      <c r="E9" s="207">
        <v>9397</v>
      </c>
      <c r="F9" s="207">
        <v>9737</v>
      </c>
    </row>
    <row r="10" spans="2:6" ht="12.75">
      <c r="B10" s="11" t="s">
        <v>4</v>
      </c>
      <c r="C10" s="207">
        <v>86708</v>
      </c>
      <c r="D10" s="207">
        <v>87450</v>
      </c>
      <c r="E10" s="207">
        <v>76214</v>
      </c>
      <c r="F10" s="207">
        <v>71410</v>
      </c>
    </row>
    <row r="11" spans="2:6" ht="12.75">
      <c r="B11" s="11" t="s">
        <v>5</v>
      </c>
      <c r="C11" s="207">
        <v>106</v>
      </c>
      <c r="D11" s="207">
        <v>48</v>
      </c>
      <c r="E11" s="207">
        <v>25</v>
      </c>
      <c r="F11" s="207">
        <v>0</v>
      </c>
    </row>
    <row r="12" spans="2:6" ht="12.75">
      <c r="B12" s="11" t="s">
        <v>55</v>
      </c>
      <c r="C12" s="207">
        <v>9071</v>
      </c>
      <c r="D12" s="207">
        <v>9975</v>
      </c>
      <c r="E12" s="207">
        <v>11457</v>
      </c>
      <c r="F12" s="207">
        <v>12955</v>
      </c>
    </row>
    <row r="13" spans="2:6" ht="13.5" thickBot="1">
      <c r="B13" s="12" t="s">
        <v>56</v>
      </c>
      <c r="C13" s="208">
        <v>104</v>
      </c>
      <c r="D13" s="208">
        <v>108</v>
      </c>
      <c r="E13" s="208">
        <v>134</v>
      </c>
      <c r="F13" s="208">
        <v>139</v>
      </c>
    </row>
    <row r="14" spans="2:6" ht="12.75">
      <c r="B14" s="9" t="s">
        <v>57</v>
      </c>
      <c r="C14" s="41">
        <f>SUM(C15:C22)</f>
        <v>181859</v>
      </c>
      <c r="D14" s="41">
        <f>SUM(D15:D22)</f>
        <v>187524</v>
      </c>
      <c r="E14" s="41">
        <f>SUM(E15:E22)</f>
        <v>177661</v>
      </c>
      <c r="F14" s="41">
        <f>SUM(F15:F22)</f>
        <v>161792</v>
      </c>
    </row>
    <row r="15" spans="2:6" ht="12.75">
      <c r="B15" s="11" t="s">
        <v>6</v>
      </c>
      <c r="C15" s="207">
        <v>63769</v>
      </c>
      <c r="D15" s="207">
        <v>65230</v>
      </c>
      <c r="E15" s="207">
        <v>57785</v>
      </c>
      <c r="F15" s="207">
        <v>51972</v>
      </c>
    </row>
    <row r="16" spans="2:6" ht="12.75">
      <c r="B16" s="11" t="s">
        <v>4</v>
      </c>
      <c r="C16" s="207">
        <v>64918</v>
      </c>
      <c r="D16" s="207">
        <v>68933</v>
      </c>
      <c r="E16" s="207">
        <v>70231</v>
      </c>
      <c r="F16" s="207">
        <v>60030</v>
      </c>
    </row>
    <row r="17" spans="2:6" ht="12.75">
      <c r="B17" s="11" t="s">
        <v>2</v>
      </c>
      <c r="C17" s="207">
        <v>8183</v>
      </c>
      <c r="D17" s="207">
        <v>6450</v>
      </c>
      <c r="E17" s="207">
        <v>5454</v>
      </c>
      <c r="F17" s="207">
        <v>4713</v>
      </c>
    </row>
    <row r="18" spans="2:6" ht="12.75">
      <c r="B18" s="11" t="s">
        <v>5</v>
      </c>
      <c r="C18" s="207">
        <v>3908</v>
      </c>
      <c r="D18" s="207">
        <v>3801</v>
      </c>
      <c r="E18" s="207">
        <v>3313</v>
      </c>
      <c r="F18" s="207">
        <v>2576</v>
      </c>
    </row>
    <row r="19" spans="2:6" ht="12.75">
      <c r="B19" s="11" t="s">
        <v>7</v>
      </c>
      <c r="C19" s="207">
        <v>2992</v>
      </c>
      <c r="D19" s="207">
        <v>3253</v>
      </c>
      <c r="E19" s="207">
        <v>1464</v>
      </c>
      <c r="F19" s="207">
        <v>1376</v>
      </c>
    </row>
    <row r="20" spans="2:6" ht="12.75">
      <c r="B20" s="11" t="s">
        <v>8</v>
      </c>
      <c r="C20" s="207">
        <v>28447</v>
      </c>
      <c r="D20" s="207">
        <v>31606</v>
      </c>
      <c r="E20" s="207">
        <v>32494</v>
      </c>
      <c r="F20" s="207">
        <v>34170</v>
      </c>
    </row>
    <row r="21" spans="2:6" ht="12.75">
      <c r="B21" s="11" t="s">
        <v>58</v>
      </c>
      <c r="C21" s="207">
        <v>9615</v>
      </c>
      <c r="D21" s="207">
        <v>8217</v>
      </c>
      <c r="E21" s="207">
        <v>6888</v>
      </c>
      <c r="F21" s="207">
        <v>6918</v>
      </c>
    </row>
    <row r="22" spans="2:6" ht="13.5" thickBot="1">
      <c r="B22" s="12" t="s">
        <v>56</v>
      </c>
      <c r="C22" s="208">
        <v>27</v>
      </c>
      <c r="D22" s="208">
        <v>34</v>
      </c>
      <c r="E22" s="208">
        <v>32</v>
      </c>
      <c r="F22" s="208">
        <v>37</v>
      </c>
    </row>
    <row r="23" spans="2:6" ht="12.75">
      <c r="B23" s="9" t="s">
        <v>63</v>
      </c>
      <c r="C23" s="41">
        <f>SUM(C24:C25)</f>
        <v>31780</v>
      </c>
      <c r="D23" s="41">
        <f>SUM(D24:D25)</f>
        <v>33169</v>
      </c>
      <c r="E23" s="41">
        <f>SUM(E24:E25)</f>
        <v>33368</v>
      </c>
      <c r="F23" s="41">
        <f>SUM(F24:F25)</f>
        <v>29974</v>
      </c>
    </row>
    <row r="24" spans="2:6" ht="12.75">
      <c r="B24" s="11" t="s">
        <v>61</v>
      </c>
      <c r="C24" s="207">
        <v>16494</v>
      </c>
      <c r="D24" s="207">
        <v>17679</v>
      </c>
      <c r="E24" s="207">
        <v>17992</v>
      </c>
      <c r="F24" s="207">
        <v>15982</v>
      </c>
    </row>
    <row r="25" spans="2:6" ht="13.5" thickBot="1">
      <c r="B25" s="12" t="s">
        <v>59</v>
      </c>
      <c r="C25" s="208">
        <v>15286</v>
      </c>
      <c r="D25" s="208">
        <v>15490</v>
      </c>
      <c r="E25" s="208">
        <v>15376</v>
      </c>
      <c r="F25" s="208">
        <v>13992</v>
      </c>
    </row>
    <row r="26" spans="2:6" ht="12.75">
      <c r="B26" s="9" t="s">
        <v>62</v>
      </c>
      <c r="C26" s="41">
        <f>SUM(C27:C28)</f>
        <v>37963</v>
      </c>
      <c r="D26" s="41">
        <f>SUM(D27:D28)</f>
        <v>41099</v>
      </c>
      <c r="E26" s="41">
        <f>SUM(E27:E28)</f>
        <v>44991</v>
      </c>
      <c r="F26" s="41">
        <f>SUM(F27:F28)</f>
        <v>47564</v>
      </c>
    </row>
    <row r="27" spans="2:6" ht="12.75">
      <c r="B27" s="11" t="s">
        <v>9</v>
      </c>
      <c r="C27" s="207">
        <v>31208</v>
      </c>
      <c r="D27" s="207">
        <v>35145</v>
      </c>
      <c r="E27" s="207">
        <v>39304</v>
      </c>
      <c r="F27" s="207">
        <v>42684</v>
      </c>
    </row>
    <row r="28" spans="2:6" ht="13.5" thickBot="1">
      <c r="B28" s="12" t="s">
        <v>60</v>
      </c>
      <c r="C28" s="208">
        <v>6755</v>
      </c>
      <c r="D28" s="208">
        <v>5954</v>
      </c>
      <c r="E28" s="208">
        <v>5687</v>
      </c>
      <c r="F28" s="208">
        <v>4880</v>
      </c>
    </row>
    <row r="29" spans="2:6" ht="13.5" thickBot="1">
      <c r="B29" s="54" t="s">
        <v>10</v>
      </c>
      <c r="C29" s="55">
        <f>C5+C14+C23+C26</f>
        <v>455959</v>
      </c>
      <c r="D29" s="55">
        <f>D5+D14+D23+D26</f>
        <v>465576</v>
      </c>
      <c r="E29" s="55">
        <f>E5+E14+E23+E26</f>
        <v>429491</v>
      </c>
      <c r="F29" s="55">
        <f>F5+F14+F23+F26</f>
        <v>409529</v>
      </c>
    </row>
    <row r="41" ht="15.75">
      <c r="B41" s="182" t="s">
        <v>91</v>
      </c>
    </row>
    <row r="43" spans="2:6" ht="13.5" thickBot="1">
      <c r="B43" s="45"/>
      <c r="C43" s="56">
        <v>2010</v>
      </c>
      <c r="D43" s="56">
        <v>2011</v>
      </c>
      <c r="E43" s="56">
        <v>2012</v>
      </c>
      <c r="F43" s="56">
        <v>2013</v>
      </c>
    </row>
    <row r="44" spans="2:6" ht="12.75">
      <c r="B44" s="9" t="s">
        <v>54</v>
      </c>
      <c r="C44" s="41">
        <f>SUM(C45:C52)</f>
        <v>327104</v>
      </c>
      <c r="D44" s="41">
        <f>SUM(D45:D52)</f>
        <v>286635</v>
      </c>
      <c r="E44" s="41">
        <f>SUM(E45:E52)</f>
        <v>297679</v>
      </c>
      <c r="F44" s="41">
        <f>SUM(F45:F52)</f>
        <v>275124</v>
      </c>
    </row>
    <row r="45" spans="2:6" ht="12.75">
      <c r="B45" s="11" t="s">
        <v>0</v>
      </c>
      <c r="C45" s="207">
        <v>154571</v>
      </c>
      <c r="D45" s="207">
        <v>129902</v>
      </c>
      <c r="E45" s="207">
        <v>137778</v>
      </c>
      <c r="F45" s="207">
        <v>122810</v>
      </c>
    </row>
    <row r="46" spans="2:6" ht="12.75">
      <c r="B46" s="11" t="s">
        <v>1</v>
      </c>
      <c r="C46" s="207">
        <v>7205</v>
      </c>
      <c r="D46" s="207">
        <v>7420</v>
      </c>
      <c r="E46" s="207">
        <v>8192</v>
      </c>
      <c r="F46" s="207">
        <v>8648</v>
      </c>
    </row>
    <row r="47" spans="2:6" ht="12.75">
      <c r="B47" s="11" t="s">
        <v>67</v>
      </c>
      <c r="C47" s="207">
        <v>3354</v>
      </c>
      <c r="D47" s="207">
        <v>3510</v>
      </c>
      <c r="E47" s="207">
        <v>3673</v>
      </c>
      <c r="F47" s="207">
        <v>3738</v>
      </c>
    </row>
    <row r="48" spans="2:6" ht="12.75">
      <c r="B48" s="11" t="s">
        <v>3</v>
      </c>
      <c r="C48" s="207">
        <v>21533</v>
      </c>
      <c r="D48" s="207">
        <v>21362</v>
      </c>
      <c r="E48" s="207">
        <v>22216</v>
      </c>
      <c r="F48" s="207">
        <v>22703</v>
      </c>
    </row>
    <row r="49" spans="2:6" ht="12.75">
      <c r="B49" s="11" t="s">
        <v>4</v>
      </c>
      <c r="C49" s="207">
        <v>124996</v>
      </c>
      <c r="D49" s="207">
        <v>107840</v>
      </c>
      <c r="E49" s="207">
        <v>108495</v>
      </c>
      <c r="F49" s="207">
        <v>102951</v>
      </c>
    </row>
    <row r="50" spans="2:6" ht="12.75">
      <c r="B50" s="11" t="s">
        <v>5</v>
      </c>
      <c r="C50" s="207">
        <v>8</v>
      </c>
      <c r="D50" s="207">
        <v>8</v>
      </c>
      <c r="E50" s="207">
        <v>6</v>
      </c>
      <c r="F50" s="207">
        <v>0</v>
      </c>
    </row>
    <row r="51" spans="2:6" ht="12.75">
      <c r="B51" s="11" t="s">
        <v>55</v>
      </c>
      <c r="C51" s="207">
        <v>15189</v>
      </c>
      <c r="D51" s="207">
        <v>16363</v>
      </c>
      <c r="E51" s="207">
        <v>17050</v>
      </c>
      <c r="F51" s="207">
        <v>14030</v>
      </c>
    </row>
    <row r="52" spans="2:6" ht="13.5" thickBot="1">
      <c r="B52" s="12" t="s">
        <v>56</v>
      </c>
      <c r="C52" s="208">
        <v>248</v>
      </c>
      <c r="D52" s="208">
        <v>230</v>
      </c>
      <c r="E52" s="208">
        <v>269</v>
      </c>
      <c r="F52" s="208">
        <v>244</v>
      </c>
    </row>
    <row r="53" spans="2:6" ht="12.75">
      <c r="B53" s="9" t="s">
        <v>57</v>
      </c>
      <c r="C53" s="41">
        <f>SUM(C54:C61)</f>
        <v>1022784</v>
      </c>
      <c r="D53" s="41">
        <f>SUM(D54:D61)</f>
        <v>998073</v>
      </c>
      <c r="E53" s="41">
        <f>SUM(E54:E61)</f>
        <v>986867</v>
      </c>
      <c r="F53" s="41">
        <f>SUM(F54:F61)</f>
        <v>964680</v>
      </c>
    </row>
    <row r="54" spans="2:6" ht="12.75">
      <c r="B54" s="11" t="s">
        <v>6</v>
      </c>
      <c r="C54" s="207">
        <v>562045</v>
      </c>
      <c r="D54" s="207">
        <v>537919</v>
      </c>
      <c r="E54" s="207">
        <v>528471</v>
      </c>
      <c r="F54" s="207">
        <v>513963</v>
      </c>
    </row>
    <row r="55" spans="2:6" ht="12.75">
      <c r="B55" s="11" t="s">
        <v>4</v>
      </c>
      <c r="C55" s="207">
        <v>336514</v>
      </c>
      <c r="D55" s="207">
        <v>337969</v>
      </c>
      <c r="E55" s="207">
        <v>333852</v>
      </c>
      <c r="F55" s="207">
        <v>327084</v>
      </c>
    </row>
    <row r="56" spans="2:6" ht="12.75">
      <c r="B56" s="11" t="s">
        <v>2</v>
      </c>
      <c r="C56" s="207">
        <v>30070</v>
      </c>
      <c r="D56" s="207">
        <v>28306</v>
      </c>
      <c r="E56" s="207">
        <v>26793</v>
      </c>
      <c r="F56" s="207">
        <v>25910</v>
      </c>
    </row>
    <row r="57" spans="2:6" ht="12.75">
      <c r="B57" s="11" t="s">
        <v>5</v>
      </c>
      <c r="C57" s="207">
        <v>5396</v>
      </c>
      <c r="D57" s="207">
        <v>5070</v>
      </c>
      <c r="E57" s="207">
        <v>4891</v>
      </c>
      <c r="F57" s="207">
        <v>4428</v>
      </c>
    </row>
    <row r="58" spans="2:6" ht="12.75">
      <c r="B58" s="11" t="s">
        <v>7</v>
      </c>
      <c r="C58" s="207">
        <v>29471</v>
      </c>
      <c r="D58" s="207">
        <v>29503</v>
      </c>
      <c r="E58" s="207">
        <v>30193</v>
      </c>
      <c r="F58" s="207">
        <v>30933</v>
      </c>
    </row>
    <row r="59" spans="2:6" ht="12.75">
      <c r="B59" s="11" t="s">
        <v>8</v>
      </c>
      <c r="C59" s="207">
        <v>33946</v>
      </c>
      <c r="D59" s="207">
        <v>32143</v>
      </c>
      <c r="E59" s="207">
        <v>33101</v>
      </c>
      <c r="F59" s="207">
        <v>32685</v>
      </c>
    </row>
    <row r="60" spans="2:6" ht="12.75">
      <c r="B60" s="11" t="s">
        <v>58</v>
      </c>
      <c r="C60" s="207">
        <v>25208</v>
      </c>
      <c r="D60" s="207">
        <v>27021</v>
      </c>
      <c r="E60" s="207">
        <v>28628</v>
      </c>
      <c r="F60" s="207">
        <v>29518</v>
      </c>
    </row>
    <row r="61" spans="2:6" ht="13.5" thickBot="1">
      <c r="B61" s="12" t="s">
        <v>56</v>
      </c>
      <c r="C61" s="208">
        <v>134</v>
      </c>
      <c r="D61" s="208">
        <v>142</v>
      </c>
      <c r="E61" s="208">
        <v>938</v>
      </c>
      <c r="F61" s="208">
        <v>159</v>
      </c>
    </row>
    <row r="62" spans="2:6" ht="12.75">
      <c r="B62" s="9" t="s">
        <v>63</v>
      </c>
      <c r="C62" s="41">
        <f>SUM(C63:C64)</f>
        <v>23769</v>
      </c>
      <c r="D62" s="41">
        <f>SUM(D63:D64)</f>
        <v>22187</v>
      </c>
      <c r="E62" s="41">
        <f>SUM(E63:E64)</f>
        <v>18835</v>
      </c>
      <c r="F62" s="41">
        <f>SUM(F63:F64)</f>
        <v>17655</v>
      </c>
    </row>
    <row r="63" spans="2:6" ht="12.75">
      <c r="B63" s="11" t="s">
        <v>61</v>
      </c>
      <c r="C63" s="207">
        <v>15893</v>
      </c>
      <c r="D63" s="207">
        <v>14947</v>
      </c>
      <c r="E63" s="207">
        <v>12761</v>
      </c>
      <c r="F63" s="207">
        <v>12344</v>
      </c>
    </row>
    <row r="64" spans="2:6" ht="13.5" thickBot="1">
      <c r="B64" s="12" t="s">
        <v>59</v>
      </c>
      <c r="C64" s="208">
        <v>7876</v>
      </c>
      <c r="D64" s="208">
        <v>7240</v>
      </c>
      <c r="E64" s="208">
        <v>6074</v>
      </c>
      <c r="F64" s="208">
        <v>5311</v>
      </c>
    </row>
    <row r="65" spans="2:6" ht="12.75">
      <c r="B65" s="9" t="s">
        <v>62</v>
      </c>
      <c r="C65" s="41">
        <f>SUM(C66:C67)</f>
        <v>66728</v>
      </c>
      <c r="D65" s="41">
        <f>SUM(D66:D67)</f>
        <v>67009</v>
      </c>
      <c r="E65" s="41">
        <f>SUM(E66:E67)</f>
        <v>70109</v>
      </c>
      <c r="F65" s="41">
        <f>SUM(F66:F67)</f>
        <v>70571</v>
      </c>
    </row>
    <row r="66" spans="2:6" ht="12.75">
      <c r="B66" s="11" t="s">
        <v>9</v>
      </c>
      <c r="C66" s="207">
        <v>58921</v>
      </c>
      <c r="D66" s="207">
        <v>58691</v>
      </c>
      <c r="E66" s="207">
        <v>62090</v>
      </c>
      <c r="F66" s="207">
        <v>63856</v>
      </c>
    </row>
    <row r="67" spans="2:6" ht="13.5" thickBot="1">
      <c r="B67" s="12" t="s">
        <v>60</v>
      </c>
      <c r="C67" s="208">
        <v>7807</v>
      </c>
      <c r="D67" s="208">
        <v>8318</v>
      </c>
      <c r="E67" s="208">
        <v>8019</v>
      </c>
      <c r="F67" s="208">
        <v>6715</v>
      </c>
    </row>
    <row r="68" spans="2:6" ht="13.5" thickBot="1">
      <c r="B68" s="54" t="s">
        <v>10</v>
      </c>
      <c r="C68" s="55">
        <f>C44+C53+C62+C65</f>
        <v>1440385</v>
      </c>
      <c r="D68" s="55">
        <f>D44+D53+D62+D65</f>
        <v>1373904</v>
      </c>
      <c r="E68" s="55">
        <f>E44+E53+E62+E65</f>
        <v>1373490</v>
      </c>
      <c r="F68" s="55">
        <f>F44+F53+F62+F65</f>
        <v>1328030</v>
      </c>
    </row>
    <row r="81" ht="15.75">
      <c r="B81" s="182" t="s">
        <v>92</v>
      </c>
    </row>
    <row r="83" spans="2:6" ht="13.5" thickBot="1">
      <c r="B83" s="45"/>
      <c r="C83" s="56">
        <v>2010</v>
      </c>
      <c r="D83" s="56">
        <v>2011</v>
      </c>
      <c r="E83" s="56">
        <v>2012</v>
      </c>
      <c r="F83" s="56">
        <v>2013</v>
      </c>
    </row>
    <row r="84" spans="2:6" ht="12.75">
      <c r="B84" s="9" t="s">
        <v>54</v>
      </c>
      <c r="C84" s="41">
        <f>SUM(C85:C92)</f>
        <v>322161</v>
      </c>
      <c r="D84" s="41">
        <f>SUM(D85:D92)</f>
        <v>313194</v>
      </c>
      <c r="E84" s="41">
        <f>SUM(E85:E92)</f>
        <v>301047</v>
      </c>
      <c r="F84" s="41">
        <f>SUM(F85:F92)</f>
        <v>287514</v>
      </c>
    </row>
    <row r="85" spans="2:6" ht="12.75">
      <c r="B85" s="11" t="s">
        <v>0</v>
      </c>
      <c r="C85" s="207">
        <v>156901</v>
      </c>
      <c r="D85" s="207">
        <v>150301</v>
      </c>
      <c r="E85" s="207">
        <v>139728</v>
      </c>
      <c r="F85" s="207">
        <v>130694</v>
      </c>
    </row>
    <row r="86" spans="2:6" ht="12.75">
      <c r="B86" s="11" t="s">
        <v>1</v>
      </c>
      <c r="C86" s="207">
        <v>6448</v>
      </c>
      <c r="D86" s="207">
        <v>6759</v>
      </c>
      <c r="E86" s="207">
        <v>7480</v>
      </c>
      <c r="F86" s="207">
        <v>6908</v>
      </c>
    </row>
    <row r="87" spans="2:6" ht="12.75">
      <c r="B87" s="11" t="s">
        <v>67</v>
      </c>
      <c r="C87" s="207">
        <v>3455</v>
      </c>
      <c r="D87" s="207">
        <v>3450</v>
      </c>
      <c r="E87" s="207">
        <v>3681</v>
      </c>
      <c r="F87" s="207">
        <v>3606</v>
      </c>
    </row>
    <row r="88" spans="2:6" ht="12.75">
      <c r="B88" s="11" t="s">
        <v>3</v>
      </c>
      <c r="C88" s="207">
        <v>19487</v>
      </c>
      <c r="D88" s="207">
        <v>20305</v>
      </c>
      <c r="E88" s="207">
        <v>21404</v>
      </c>
      <c r="F88" s="207">
        <v>22299</v>
      </c>
    </row>
    <row r="89" spans="2:6" ht="12.75">
      <c r="B89" s="11" t="s">
        <v>4</v>
      </c>
      <c r="C89" s="207">
        <v>121221</v>
      </c>
      <c r="D89" s="207">
        <v>117316</v>
      </c>
      <c r="E89" s="207">
        <v>112895</v>
      </c>
      <c r="F89" s="207">
        <v>108705</v>
      </c>
    </row>
    <row r="90" spans="2:6" ht="12.75">
      <c r="B90" s="11" t="s">
        <v>5</v>
      </c>
      <c r="C90" s="207">
        <v>98</v>
      </c>
      <c r="D90" s="207">
        <v>47</v>
      </c>
      <c r="E90" s="207">
        <v>20</v>
      </c>
      <c r="F90" s="207">
        <v>0</v>
      </c>
    </row>
    <row r="91" spans="2:6" ht="12.75">
      <c r="B91" s="11" t="s">
        <v>55</v>
      </c>
      <c r="C91" s="207">
        <v>14307</v>
      </c>
      <c r="D91" s="207">
        <v>14812</v>
      </c>
      <c r="E91" s="207">
        <v>15575</v>
      </c>
      <c r="F91" s="207">
        <v>15047</v>
      </c>
    </row>
    <row r="92" spans="2:6" ht="13.5" thickBot="1">
      <c r="B92" s="12" t="s">
        <v>56</v>
      </c>
      <c r="C92" s="208">
        <v>244</v>
      </c>
      <c r="D92" s="208">
        <v>204</v>
      </c>
      <c r="E92" s="208">
        <v>264</v>
      </c>
      <c r="F92" s="208">
        <v>255</v>
      </c>
    </row>
    <row r="93" spans="2:6" ht="12.75">
      <c r="B93" s="9" t="s">
        <v>57</v>
      </c>
      <c r="C93" s="41">
        <f>SUM(C94:C101)</f>
        <v>1028421</v>
      </c>
      <c r="D93" s="41">
        <f>SUM(D94:D101)</f>
        <v>1015816</v>
      </c>
      <c r="E93" s="41">
        <f>SUM(E94:E101)</f>
        <v>1010812</v>
      </c>
      <c r="F93" s="41">
        <f>SUM(F94:F101)</f>
        <v>991937</v>
      </c>
    </row>
    <row r="94" spans="2:6" ht="12.75">
      <c r="B94" s="11" t="s">
        <v>6</v>
      </c>
      <c r="C94" s="207">
        <v>569254</v>
      </c>
      <c r="D94" s="207">
        <v>553163</v>
      </c>
      <c r="E94" s="207">
        <v>544410</v>
      </c>
      <c r="F94" s="207">
        <v>530560</v>
      </c>
    </row>
    <row r="95" spans="2:6" ht="12.75">
      <c r="B95" s="11" t="s">
        <v>4</v>
      </c>
      <c r="C95" s="207">
        <v>334693</v>
      </c>
      <c r="D95" s="207">
        <v>335282</v>
      </c>
      <c r="E95" s="207">
        <v>339349</v>
      </c>
      <c r="F95" s="207">
        <v>334138</v>
      </c>
    </row>
    <row r="96" spans="2:6" ht="12.75">
      <c r="B96" s="11" t="s">
        <v>2</v>
      </c>
      <c r="C96" s="207">
        <v>31742</v>
      </c>
      <c r="D96" s="207">
        <v>29478</v>
      </c>
      <c r="E96" s="207">
        <v>27863</v>
      </c>
      <c r="F96" s="207">
        <v>26945</v>
      </c>
    </row>
    <row r="97" spans="2:6" ht="12.75">
      <c r="B97" s="11" t="s">
        <v>5</v>
      </c>
      <c r="C97" s="207">
        <v>5676</v>
      </c>
      <c r="D97" s="207">
        <v>5979</v>
      </c>
      <c r="E97" s="207">
        <v>6100</v>
      </c>
      <c r="F97" s="207">
        <v>5141</v>
      </c>
    </row>
    <row r="98" spans="2:6" ht="12.75">
      <c r="B98" s="11" t="s">
        <v>7</v>
      </c>
      <c r="C98" s="207">
        <v>29209</v>
      </c>
      <c r="D98" s="207">
        <v>31295</v>
      </c>
      <c r="E98" s="207">
        <v>30317</v>
      </c>
      <c r="F98" s="207">
        <v>30792</v>
      </c>
    </row>
    <row r="99" spans="2:6" ht="12.75">
      <c r="B99" s="11" t="s">
        <v>8</v>
      </c>
      <c r="C99" s="207">
        <v>31371</v>
      </c>
      <c r="D99" s="207">
        <v>32325</v>
      </c>
      <c r="E99" s="207">
        <v>33386</v>
      </c>
      <c r="F99" s="207">
        <v>35037</v>
      </c>
    </row>
    <row r="100" spans="2:6" ht="12.75">
      <c r="B100" s="11" t="s">
        <v>58</v>
      </c>
      <c r="C100" s="207">
        <v>26349</v>
      </c>
      <c r="D100" s="207">
        <v>28150</v>
      </c>
      <c r="E100" s="207">
        <v>28454</v>
      </c>
      <c r="F100" s="207">
        <v>29164</v>
      </c>
    </row>
    <row r="101" spans="2:6" ht="13.5" thickBot="1">
      <c r="B101" s="12" t="s">
        <v>56</v>
      </c>
      <c r="C101" s="208">
        <v>127</v>
      </c>
      <c r="D101" s="208">
        <v>144</v>
      </c>
      <c r="E101" s="208">
        <v>933</v>
      </c>
      <c r="F101" s="208">
        <v>160</v>
      </c>
    </row>
    <row r="102" spans="2:6" ht="12.75">
      <c r="B102" s="9" t="s">
        <v>63</v>
      </c>
      <c r="C102" s="41">
        <f>SUM(C103:C104)</f>
        <v>22565</v>
      </c>
      <c r="D102" s="41">
        <f>SUM(D103:D104)</f>
        <v>22031</v>
      </c>
      <c r="E102" s="41">
        <f>SUM(E103:E104)</f>
        <v>22185</v>
      </c>
      <c r="F102" s="41">
        <f>SUM(F103:F104)</f>
        <v>21381</v>
      </c>
    </row>
    <row r="103" spans="2:6" ht="12.75">
      <c r="B103" s="11" t="s">
        <v>61</v>
      </c>
      <c r="C103" s="207">
        <v>15072</v>
      </c>
      <c r="D103" s="207">
        <v>14964</v>
      </c>
      <c r="E103" s="207">
        <v>15124</v>
      </c>
      <c r="F103" s="207">
        <v>14597</v>
      </c>
    </row>
    <row r="104" spans="2:6" ht="13.5" thickBot="1">
      <c r="B104" s="12" t="s">
        <v>59</v>
      </c>
      <c r="C104" s="208">
        <v>7493</v>
      </c>
      <c r="D104" s="208">
        <v>7067</v>
      </c>
      <c r="E104" s="208">
        <v>7061</v>
      </c>
      <c r="F104" s="208">
        <v>6784</v>
      </c>
    </row>
    <row r="105" spans="2:6" ht="12.75">
      <c r="B105" s="9" t="s">
        <v>62</v>
      </c>
      <c r="C105" s="41">
        <f>SUM(C106:C107)</f>
        <v>61994</v>
      </c>
      <c r="D105" s="41">
        <f>SUM(D106:D107)</f>
        <v>61929</v>
      </c>
      <c r="E105" s="41">
        <f>SUM(E106:E107)</f>
        <v>65558</v>
      </c>
      <c r="F105" s="41">
        <f>SUM(F106:F107)</f>
        <v>65067</v>
      </c>
    </row>
    <row r="106" spans="2:6" ht="12.75">
      <c r="B106" s="11" t="s">
        <v>9</v>
      </c>
      <c r="C106" s="207">
        <v>53352</v>
      </c>
      <c r="D106" s="207">
        <v>53358</v>
      </c>
      <c r="E106" s="207">
        <v>56719</v>
      </c>
      <c r="F106" s="207">
        <v>56414</v>
      </c>
    </row>
    <row r="107" spans="2:6" ht="13.5" thickBot="1">
      <c r="B107" s="12" t="s">
        <v>60</v>
      </c>
      <c r="C107" s="208">
        <v>8642</v>
      </c>
      <c r="D107" s="208">
        <v>8571</v>
      </c>
      <c r="E107" s="208">
        <v>8839</v>
      </c>
      <c r="F107" s="208">
        <v>8653</v>
      </c>
    </row>
    <row r="108" spans="2:6" ht="13.5" thickBot="1">
      <c r="B108" s="54" t="s">
        <v>10</v>
      </c>
      <c r="C108" s="55">
        <f>C84+C93+C102+C105</f>
        <v>1435141</v>
      </c>
      <c r="D108" s="55">
        <f>D84+D93+D102+D105</f>
        <v>1412970</v>
      </c>
      <c r="E108" s="55">
        <f>E84+E93+E102+E105</f>
        <v>1399602</v>
      </c>
      <c r="F108" s="55">
        <f>F84+F93+F102+F105</f>
        <v>1365899</v>
      </c>
    </row>
    <row r="109" spans="2:6" ht="12.75">
      <c r="B109" s="209"/>
      <c r="C109" s="210"/>
      <c r="D109" s="210"/>
      <c r="E109" s="210"/>
      <c r="F109" s="210"/>
    </row>
    <row r="110" spans="2:6" ht="12.75">
      <c r="B110" s="209"/>
      <c r="C110" s="210"/>
      <c r="D110" s="210"/>
      <c r="E110" s="210"/>
      <c r="F110" s="210"/>
    </row>
    <row r="111" spans="2:6" ht="12.75">
      <c r="B111" s="209"/>
      <c r="C111" s="210"/>
      <c r="D111" s="210"/>
      <c r="E111" s="210"/>
      <c r="F111" s="210"/>
    </row>
    <row r="112" spans="2:6" ht="12.75">
      <c r="B112" s="209"/>
      <c r="C112" s="210"/>
      <c r="D112" s="210"/>
      <c r="E112" s="210"/>
      <c r="F112" s="210"/>
    </row>
    <row r="113" spans="2:6" ht="12.75">
      <c r="B113" s="209"/>
      <c r="C113" s="210"/>
      <c r="D113" s="210"/>
      <c r="E113" s="210"/>
      <c r="F113" s="210"/>
    </row>
    <row r="114" spans="2:6" ht="12.75">
      <c r="B114" s="209"/>
      <c r="C114" s="210"/>
      <c r="D114" s="210"/>
      <c r="E114" s="210"/>
      <c r="F114" s="210"/>
    </row>
    <row r="115" spans="2:6" ht="12.75">
      <c r="B115" s="209"/>
      <c r="C115" s="210"/>
      <c r="D115" s="210"/>
      <c r="E115" s="210"/>
      <c r="F115" s="210"/>
    </row>
    <row r="116" spans="2:6" ht="12.75">
      <c r="B116" s="209"/>
      <c r="C116" s="210"/>
      <c r="D116" s="210"/>
      <c r="E116" s="210"/>
      <c r="F116" s="210"/>
    </row>
    <row r="117" spans="2:6" ht="12.75">
      <c r="B117" s="209"/>
      <c r="C117" s="210"/>
      <c r="D117" s="210"/>
      <c r="E117" s="210"/>
      <c r="F117" s="210"/>
    </row>
    <row r="118" spans="2:6" ht="12.75">
      <c r="B118" s="209"/>
      <c r="C118" s="210"/>
      <c r="D118" s="210"/>
      <c r="E118" s="210"/>
      <c r="F118" s="210"/>
    </row>
    <row r="121" ht="15.75">
      <c r="B121" s="182" t="s">
        <v>207</v>
      </c>
    </row>
    <row r="123" spans="2:6" ht="13.5" thickBot="1">
      <c r="B123" s="45"/>
      <c r="C123" s="56">
        <v>2010</v>
      </c>
      <c r="D123" s="56">
        <v>2011</v>
      </c>
      <c r="E123" s="56">
        <v>2012</v>
      </c>
      <c r="F123" s="56">
        <v>2013</v>
      </c>
    </row>
    <row r="124" spans="2:6" ht="12.75">
      <c r="B124" s="9" t="s">
        <v>54</v>
      </c>
      <c r="C124" s="41">
        <f>SUM(C125:C132)</f>
        <v>204082</v>
      </c>
      <c r="D124" s="41">
        <f>SUM(D125:D132)</f>
        <v>173023</v>
      </c>
      <c r="E124" s="41">
        <f>SUM(E125:E132)</f>
        <v>170210</v>
      </c>
      <c r="F124" s="41">
        <f>SUM(F125:F132)</f>
        <v>155888</v>
      </c>
    </row>
    <row r="125" spans="2:6" ht="12.75">
      <c r="B125" s="11" t="s">
        <v>0</v>
      </c>
      <c r="C125" s="207">
        <v>88694</v>
      </c>
      <c r="D125" s="207">
        <v>65906</v>
      </c>
      <c r="E125" s="207">
        <v>65337</v>
      </c>
      <c r="F125" s="207">
        <v>56438</v>
      </c>
    </row>
    <row r="126" spans="2:6" ht="12.75">
      <c r="B126" s="11" t="s">
        <v>1</v>
      </c>
      <c r="C126" s="207">
        <v>7638</v>
      </c>
      <c r="D126" s="207">
        <v>8112</v>
      </c>
      <c r="E126" s="207">
        <v>8862</v>
      </c>
      <c r="F126" s="207">
        <v>10657</v>
      </c>
    </row>
    <row r="127" spans="2:6" ht="12.75">
      <c r="B127" s="11" t="s">
        <v>67</v>
      </c>
      <c r="C127" s="207">
        <v>1753</v>
      </c>
      <c r="D127" s="207">
        <v>1778</v>
      </c>
      <c r="E127" s="207">
        <v>1759</v>
      </c>
      <c r="F127" s="207">
        <v>1844</v>
      </c>
    </row>
    <row r="128" spans="2:6" ht="12.75">
      <c r="B128" s="11" t="s">
        <v>3</v>
      </c>
      <c r="C128" s="207">
        <v>8416</v>
      </c>
      <c r="D128" s="207">
        <v>9397</v>
      </c>
      <c r="E128" s="207">
        <v>9737</v>
      </c>
      <c r="F128" s="207">
        <v>10134</v>
      </c>
    </row>
    <row r="129" spans="2:6" ht="12.75">
      <c r="B129" s="11" t="s">
        <v>4</v>
      </c>
      <c r="C129" s="207">
        <v>87450</v>
      </c>
      <c r="D129" s="207">
        <v>76214</v>
      </c>
      <c r="E129" s="207">
        <v>71410</v>
      </c>
      <c r="F129" s="207">
        <v>64670</v>
      </c>
    </row>
    <row r="130" spans="2:6" ht="12.75">
      <c r="B130" s="11" t="s">
        <v>5</v>
      </c>
      <c r="C130" s="207">
        <v>48</v>
      </c>
      <c r="D130" s="207">
        <v>25</v>
      </c>
      <c r="E130" s="207">
        <v>11</v>
      </c>
      <c r="F130" s="207">
        <v>0</v>
      </c>
    </row>
    <row r="131" spans="2:6" ht="12.75">
      <c r="B131" s="11" t="s">
        <v>55</v>
      </c>
      <c r="C131" s="207">
        <v>9975</v>
      </c>
      <c r="D131" s="207">
        <v>11457</v>
      </c>
      <c r="E131" s="207">
        <v>12955</v>
      </c>
      <c r="F131" s="207">
        <v>12017</v>
      </c>
    </row>
    <row r="132" spans="2:6" ht="13.5" thickBot="1">
      <c r="B132" s="12" t="s">
        <v>56</v>
      </c>
      <c r="C132" s="208">
        <v>108</v>
      </c>
      <c r="D132" s="208">
        <v>134</v>
      </c>
      <c r="E132" s="208">
        <v>139</v>
      </c>
      <c r="F132" s="208">
        <v>128</v>
      </c>
    </row>
    <row r="133" spans="2:6" ht="12.75">
      <c r="B133" s="9" t="s">
        <v>57</v>
      </c>
      <c r="C133" s="41">
        <f>SUM(C134:C141)</f>
        <v>187524</v>
      </c>
      <c r="D133" s="41">
        <f>SUM(D134:D141)</f>
        <v>177661</v>
      </c>
      <c r="E133" s="41">
        <f>SUM(E134:E141)</f>
        <v>161792</v>
      </c>
      <c r="F133" s="41">
        <f>SUM(F134:F141)</f>
        <v>150209</v>
      </c>
    </row>
    <row r="134" spans="2:6" ht="12.75">
      <c r="B134" s="11" t="s">
        <v>6</v>
      </c>
      <c r="C134" s="207">
        <v>65230</v>
      </c>
      <c r="D134" s="207">
        <v>57785</v>
      </c>
      <c r="E134" s="207">
        <v>51972</v>
      </c>
      <c r="F134" s="207">
        <v>45334</v>
      </c>
    </row>
    <row r="135" spans="2:6" ht="12.75">
      <c r="B135" s="11" t="s">
        <v>4</v>
      </c>
      <c r="C135" s="207">
        <v>68933</v>
      </c>
      <c r="D135" s="207">
        <v>70231</v>
      </c>
      <c r="E135" s="207">
        <v>60030</v>
      </c>
      <c r="F135" s="207">
        <v>55943</v>
      </c>
    </row>
    <row r="136" spans="2:6" ht="12.75">
      <c r="B136" s="11" t="s">
        <v>2</v>
      </c>
      <c r="C136" s="207">
        <v>6450</v>
      </c>
      <c r="D136" s="207">
        <v>5454</v>
      </c>
      <c r="E136" s="207">
        <v>4713</v>
      </c>
      <c r="F136" s="207">
        <v>3735</v>
      </c>
    </row>
    <row r="137" spans="2:6" ht="12.75">
      <c r="B137" s="11" t="s">
        <v>5</v>
      </c>
      <c r="C137" s="207">
        <v>3801</v>
      </c>
      <c r="D137" s="207">
        <v>3313</v>
      </c>
      <c r="E137" s="207">
        <v>2576</v>
      </c>
      <c r="F137" s="207">
        <v>2332</v>
      </c>
    </row>
    <row r="138" spans="2:6" ht="12.75">
      <c r="B138" s="11" t="s">
        <v>7</v>
      </c>
      <c r="C138" s="207">
        <v>3253</v>
      </c>
      <c r="D138" s="207">
        <v>1464</v>
      </c>
      <c r="E138" s="207">
        <v>1376</v>
      </c>
      <c r="F138" s="207">
        <v>2246</v>
      </c>
    </row>
    <row r="139" spans="2:6" ht="12.75">
      <c r="B139" s="11" t="s">
        <v>8</v>
      </c>
      <c r="C139" s="207">
        <v>31606</v>
      </c>
      <c r="D139" s="207">
        <v>32494</v>
      </c>
      <c r="E139" s="207">
        <v>34170</v>
      </c>
      <c r="F139" s="207">
        <v>33659</v>
      </c>
    </row>
    <row r="140" spans="2:6" ht="12.75">
      <c r="B140" s="11" t="s">
        <v>58</v>
      </c>
      <c r="C140" s="207">
        <v>8217</v>
      </c>
      <c r="D140" s="207">
        <v>6888</v>
      </c>
      <c r="E140" s="207">
        <v>6918</v>
      </c>
      <c r="F140" s="207">
        <v>6924</v>
      </c>
    </row>
    <row r="141" spans="2:6" ht="13.5" thickBot="1">
      <c r="B141" s="12" t="s">
        <v>56</v>
      </c>
      <c r="C141" s="208">
        <v>34</v>
      </c>
      <c r="D141" s="208">
        <v>32</v>
      </c>
      <c r="E141" s="208">
        <v>37</v>
      </c>
      <c r="F141" s="208">
        <v>36</v>
      </c>
    </row>
    <row r="142" spans="2:6" ht="12.75">
      <c r="B142" s="9" t="s">
        <v>63</v>
      </c>
      <c r="C142" s="41">
        <f>SUM(C143:C144)</f>
        <v>33169</v>
      </c>
      <c r="D142" s="41">
        <f>SUM(D143:D144)</f>
        <v>33368</v>
      </c>
      <c r="E142" s="41">
        <f>SUM(E143:E144)</f>
        <v>29974</v>
      </c>
      <c r="F142" s="41">
        <f>SUM(F143:F144)</f>
        <v>26562</v>
      </c>
    </row>
    <row r="143" spans="2:6" ht="12.75">
      <c r="B143" s="11" t="s">
        <v>61</v>
      </c>
      <c r="C143" s="207">
        <v>17679</v>
      </c>
      <c r="D143" s="207">
        <v>17992</v>
      </c>
      <c r="E143" s="207">
        <v>15982</v>
      </c>
      <c r="F143" s="207">
        <v>14247</v>
      </c>
    </row>
    <row r="144" spans="2:6" ht="13.5" thickBot="1">
      <c r="B144" s="12" t="s">
        <v>59</v>
      </c>
      <c r="C144" s="208">
        <v>15490</v>
      </c>
      <c r="D144" s="208">
        <v>15376</v>
      </c>
      <c r="E144" s="208">
        <v>13992</v>
      </c>
      <c r="F144" s="208">
        <v>12315</v>
      </c>
    </row>
    <row r="145" spans="2:6" ht="12.75">
      <c r="B145" s="9" t="s">
        <v>62</v>
      </c>
      <c r="C145" s="41">
        <f>SUM(C146:C147)</f>
        <v>41099</v>
      </c>
      <c r="D145" s="41">
        <f>SUM(D146:D147)</f>
        <v>44986</v>
      </c>
      <c r="E145" s="41">
        <f>SUM(E146:E147)</f>
        <v>47564</v>
      </c>
      <c r="F145" s="41">
        <f>SUM(F146:F147)</f>
        <v>51625</v>
      </c>
    </row>
    <row r="146" spans="2:6" ht="12.75">
      <c r="B146" s="11" t="s">
        <v>9</v>
      </c>
      <c r="C146" s="207">
        <v>35145</v>
      </c>
      <c r="D146" s="207">
        <v>39299</v>
      </c>
      <c r="E146" s="207">
        <v>42684</v>
      </c>
      <c r="F146" s="207">
        <v>48678</v>
      </c>
    </row>
    <row r="147" spans="2:6" ht="13.5" thickBot="1">
      <c r="B147" s="12" t="s">
        <v>60</v>
      </c>
      <c r="C147" s="208">
        <v>5954</v>
      </c>
      <c r="D147" s="208">
        <v>5687</v>
      </c>
      <c r="E147" s="208">
        <v>4880</v>
      </c>
      <c r="F147" s="208">
        <v>2947</v>
      </c>
    </row>
    <row r="148" spans="2:6" ht="13.5" thickBot="1">
      <c r="B148" s="54" t="s">
        <v>10</v>
      </c>
      <c r="C148" s="55">
        <f>C124+C133+C142+C145</f>
        <v>465874</v>
      </c>
      <c r="D148" s="55">
        <f>D124+D133+D142+D145</f>
        <v>429038</v>
      </c>
      <c r="E148" s="55">
        <f>E124+E133+E142+E145</f>
        <v>409540</v>
      </c>
      <c r="F148" s="55">
        <f>F124+F133+F142+F145</f>
        <v>384284</v>
      </c>
    </row>
  </sheetData>
  <sheetProtection/>
  <printOptions/>
  <pageMargins left="0.3937007874015748" right="0.75" top="0.5905511811023623" bottom="0.5905511811023623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61"/>
  <sheetViews>
    <sheetView zoomScalePageLayoutView="0" workbookViewId="0" topLeftCell="A28">
      <selection activeCell="A23" sqref="A23"/>
    </sheetView>
  </sheetViews>
  <sheetFormatPr defaultColWidth="11.421875" defaultRowHeight="12.75"/>
  <cols>
    <col min="1" max="1" width="9.140625" style="0" customWidth="1"/>
    <col min="2" max="2" width="43.7109375" style="7" customWidth="1"/>
    <col min="3" max="6" width="15.00390625" style="7" customWidth="1"/>
    <col min="7" max="7" width="19.421875" style="7" customWidth="1"/>
    <col min="8" max="8" width="16.28125" style="7" customWidth="1"/>
    <col min="9" max="16384" width="11.421875" style="7" customWidth="1"/>
  </cols>
  <sheetData>
    <row r="1" spans="2:9" ht="12.75">
      <c r="B1" s="28"/>
      <c r="C1" s="28"/>
      <c r="D1" s="28"/>
      <c r="E1" s="28"/>
      <c r="F1" s="28"/>
      <c r="G1" s="28"/>
      <c r="H1" s="10"/>
      <c r="I1" s="28"/>
    </row>
    <row r="2" spans="2:9" ht="15.75">
      <c r="B2" s="211" t="s">
        <v>75</v>
      </c>
      <c r="C2" s="28"/>
      <c r="D2" s="28"/>
      <c r="E2" s="28"/>
      <c r="F2" s="28"/>
      <c r="G2" s="28"/>
      <c r="H2" s="10"/>
      <c r="I2" s="28"/>
    </row>
    <row r="3" spans="2:9" ht="12.75">
      <c r="B3" s="28"/>
      <c r="C3" s="28"/>
      <c r="D3" s="28"/>
      <c r="E3" s="28"/>
      <c r="F3" s="28"/>
      <c r="G3" s="28"/>
      <c r="H3" s="10"/>
      <c r="I3" s="28"/>
    </row>
    <row r="4" spans="2:7" ht="13.5" thickBot="1">
      <c r="B4" s="45"/>
      <c r="C4" s="46">
        <v>2010</v>
      </c>
      <c r="D4" s="46">
        <v>2011</v>
      </c>
      <c r="E4" s="46">
        <v>2012</v>
      </c>
      <c r="F4" s="46">
        <v>2013</v>
      </c>
      <c r="G4" s="28"/>
    </row>
    <row r="5" spans="2:7" ht="12.75">
      <c r="B5" s="142" t="s">
        <v>72</v>
      </c>
      <c r="C5" s="143">
        <v>0</v>
      </c>
      <c r="D5" s="143">
        <v>0</v>
      </c>
      <c r="E5" s="143">
        <v>15371</v>
      </c>
      <c r="F5" s="143">
        <v>0</v>
      </c>
      <c r="G5" s="28"/>
    </row>
    <row r="6" spans="2:7" ht="12.75">
      <c r="B6" s="82" t="s">
        <v>70</v>
      </c>
      <c r="C6" s="6">
        <v>0</v>
      </c>
      <c r="D6" s="6">
        <v>0</v>
      </c>
      <c r="E6" s="6">
        <v>125906</v>
      </c>
      <c r="F6" s="6">
        <v>129254</v>
      </c>
      <c r="G6" s="28"/>
    </row>
    <row r="7" spans="2:7" ht="12.75">
      <c r="B7" s="82" t="s">
        <v>71</v>
      </c>
      <c r="C7" s="6">
        <v>110714</v>
      </c>
      <c r="D7" s="6">
        <v>139936</v>
      </c>
      <c r="E7" s="6">
        <v>120094</v>
      </c>
      <c r="F7" s="6">
        <v>126259</v>
      </c>
      <c r="G7" s="28"/>
    </row>
    <row r="8" spans="2:7" ht="12.75">
      <c r="B8" s="11" t="s">
        <v>73</v>
      </c>
      <c r="C8" s="6">
        <f>+C5-(C6-C7)</f>
        <v>110714</v>
      </c>
      <c r="D8" s="6">
        <f>+D5-(D6-D7)</f>
        <v>139936</v>
      </c>
      <c r="E8" s="6">
        <f>+E5-(E6-E7)</f>
        <v>9559</v>
      </c>
      <c r="F8" s="6"/>
      <c r="G8" s="28"/>
    </row>
    <row r="9" spans="2:7" ht="13.5" thickBot="1">
      <c r="B9" s="12" t="s">
        <v>74</v>
      </c>
      <c r="C9" s="13">
        <f>+C6+C8</f>
        <v>110714</v>
      </c>
      <c r="D9" s="13">
        <f>+D6+D8</f>
        <v>139936</v>
      </c>
      <c r="E9" s="13">
        <f>+E6+E8</f>
        <v>135465</v>
      </c>
      <c r="F9" s="13">
        <f>+F6+F8</f>
        <v>129254</v>
      </c>
      <c r="G9" s="28"/>
    </row>
    <row r="10" spans="2:9" ht="12.75">
      <c r="B10" s="28" t="s">
        <v>253</v>
      </c>
      <c r="C10" s="28"/>
      <c r="D10" s="28"/>
      <c r="E10" s="28"/>
      <c r="F10" s="28"/>
      <c r="G10" s="28"/>
      <c r="H10" s="28"/>
      <c r="I10" s="28"/>
    </row>
    <row r="11" spans="2:9" ht="12.75">
      <c r="B11" s="28"/>
      <c r="C11" s="28"/>
      <c r="D11" s="28"/>
      <c r="E11" s="28"/>
      <c r="F11" s="28"/>
      <c r="G11" s="28"/>
      <c r="H11" s="28"/>
      <c r="I11" s="28"/>
    </row>
    <row r="12" spans="2:9" ht="12.75">
      <c r="B12" s="28"/>
      <c r="C12" s="28"/>
      <c r="D12" s="28"/>
      <c r="E12" s="28"/>
      <c r="F12" s="28"/>
      <c r="G12" s="28"/>
      <c r="H12" s="28"/>
      <c r="I12" s="28"/>
    </row>
    <row r="13" spans="2:9" ht="15.75">
      <c r="B13" s="211" t="s">
        <v>254</v>
      </c>
      <c r="C13" s="36"/>
      <c r="D13" s="36"/>
      <c r="E13" s="36"/>
      <c r="F13" s="36"/>
      <c r="G13" s="28"/>
      <c r="H13" s="28"/>
      <c r="I13" s="28"/>
    </row>
    <row r="14" spans="2:9" ht="12.75">
      <c r="B14" s="28"/>
      <c r="C14" s="28"/>
      <c r="D14" s="28"/>
      <c r="E14" s="28"/>
      <c r="F14" s="28"/>
      <c r="G14" s="28"/>
      <c r="H14" s="28"/>
      <c r="I14" s="28"/>
    </row>
    <row r="15" spans="2:9" ht="26.25" thickBot="1">
      <c r="B15" s="22"/>
      <c r="C15" s="47">
        <v>2010</v>
      </c>
      <c r="D15" s="47">
        <v>2011</v>
      </c>
      <c r="E15" s="47">
        <v>2012</v>
      </c>
      <c r="F15" s="178" t="s">
        <v>230</v>
      </c>
      <c r="G15" s="28"/>
      <c r="H15" s="28"/>
      <c r="I15" s="28"/>
    </row>
    <row r="16" spans="2:9" ht="12.75">
      <c r="B16" s="214" t="s">
        <v>76</v>
      </c>
      <c r="C16" s="20"/>
      <c r="D16" s="20"/>
      <c r="E16" s="20"/>
      <c r="F16" s="20"/>
      <c r="G16" s="28"/>
      <c r="H16" s="28"/>
      <c r="I16" s="28"/>
    </row>
    <row r="17" spans="2:9" ht="12.75">
      <c r="B17" s="25" t="s">
        <v>49</v>
      </c>
      <c r="C17" s="215"/>
      <c r="D17" s="215"/>
      <c r="E17" s="215"/>
      <c r="F17" s="215"/>
      <c r="G17" s="28"/>
      <c r="H17" s="28"/>
      <c r="I17" s="28"/>
    </row>
    <row r="18" spans="2:9" ht="12.75">
      <c r="B18" s="26" t="s">
        <v>31</v>
      </c>
      <c r="C18" s="18"/>
      <c r="D18" s="18">
        <v>135394</v>
      </c>
      <c r="E18" s="18">
        <v>121471</v>
      </c>
      <c r="F18" s="18"/>
      <c r="G18" s="28"/>
      <c r="H18" s="28"/>
      <c r="I18" s="28"/>
    </row>
    <row r="19" spans="2:9" ht="12.75">
      <c r="B19" s="26" t="s">
        <v>30</v>
      </c>
      <c r="C19" s="18"/>
      <c r="D19" s="18">
        <v>32693</v>
      </c>
      <c r="E19" s="18">
        <v>34489</v>
      </c>
      <c r="F19" s="18"/>
      <c r="G19" s="28"/>
      <c r="H19" s="28"/>
      <c r="I19" s="28"/>
    </row>
    <row r="20" spans="2:9" ht="12.75">
      <c r="B20" s="26" t="s">
        <v>46</v>
      </c>
      <c r="C20" s="18"/>
      <c r="D20" s="18">
        <v>9617</v>
      </c>
      <c r="E20" s="18">
        <v>9227</v>
      </c>
      <c r="F20" s="18"/>
      <c r="G20" s="28"/>
      <c r="H20" s="28"/>
      <c r="I20" s="28"/>
    </row>
    <row r="21" spans="2:9" ht="12.75">
      <c r="B21" s="26" t="s">
        <v>47</v>
      </c>
      <c r="C21" s="18"/>
      <c r="D21" s="18">
        <v>5614</v>
      </c>
      <c r="E21" s="18">
        <v>5822</v>
      </c>
      <c r="F21" s="18"/>
      <c r="G21" s="28"/>
      <c r="H21" s="28"/>
      <c r="I21" s="28"/>
    </row>
    <row r="22" spans="2:9" ht="12.75">
      <c r="B22" s="26" t="s">
        <v>53</v>
      </c>
      <c r="C22" s="19"/>
      <c r="D22" s="19">
        <v>301</v>
      </c>
      <c r="E22" s="19">
        <v>285</v>
      </c>
      <c r="F22" s="19"/>
      <c r="G22" s="28"/>
      <c r="H22" s="28"/>
      <c r="I22" s="28"/>
    </row>
    <row r="23" spans="2:9" ht="12.75">
      <c r="B23" s="26" t="s">
        <v>48</v>
      </c>
      <c r="C23" s="18"/>
      <c r="D23" s="18">
        <v>13864</v>
      </c>
      <c r="E23" s="18">
        <v>14087</v>
      </c>
      <c r="F23" s="18"/>
      <c r="G23" s="28"/>
      <c r="H23" s="28"/>
      <c r="I23" s="28"/>
    </row>
    <row r="24" spans="2:9" ht="13.5" thickBot="1">
      <c r="B24" s="33" t="s">
        <v>50</v>
      </c>
      <c r="C24" s="32"/>
      <c r="D24" s="32">
        <v>197483</v>
      </c>
      <c r="E24" s="32">
        <f>SUM(E18:E23)</f>
        <v>185381</v>
      </c>
      <c r="F24" s="32">
        <v>191411</v>
      </c>
      <c r="G24" s="28"/>
      <c r="H24" s="28"/>
      <c r="I24" s="28"/>
    </row>
    <row r="25" spans="2:9" ht="12.75">
      <c r="B25" s="24" t="s">
        <v>44</v>
      </c>
      <c r="C25" s="30"/>
      <c r="D25" s="30"/>
      <c r="E25" s="30"/>
      <c r="F25" s="30"/>
      <c r="G25" s="28"/>
      <c r="H25" s="28"/>
      <c r="I25" s="28"/>
    </row>
    <row r="26" spans="2:9" ht="12.75">
      <c r="B26" s="26" t="s">
        <v>41</v>
      </c>
      <c r="C26" s="18"/>
      <c r="D26" s="18">
        <v>67902</v>
      </c>
      <c r="E26" s="18">
        <v>63823</v>
      </c>
      <c r="F26" s="18"/>
      <c r="G26" s="28"/>
      <c r="H26" s="28"/>
      <c r="I26" s="28"/>
    </row>
    <row r="27" spans="2:9" ht="12.75">
      <c r="B27" s="26" t="s">
        <v>42</v>
      </c>
      <c r="C27" s="18"/>
      <c r="D27" s="18">
        <v>43526</v>
      </c>
      <c r="E27" s="18">
        <v>44142</v>
      </c>
      <c r="F27" s="18"/>
      <c r="G27" s="28"/>
      <c r="H27" s="28"/>
      <c r="I27" s="28"/>
    </row>
    <row r="28" spans="2:9" ht="12.75">
      <c r="B28" s="26" t="s">
        <v>43</v>
      </c>
      <c r="C28" s="18"/>
      <c r="D28" s="18">
        <v>4049</v>
      </c>
      <c r="E28" s="18">
        <v>3276</v>
      </c>
      <c r="F28" s="18"/>
      <c r="G28" s="28"/>
      <c r="H28" s="28"/>
      <c r="I28" s="28"/>
    </row>
    <row r="29" spans="2:9" ht="13.5" thickBot="1">
      <c r="B29" s="33" t="s">
        <v>45</v>
      </c>
      <c r="C29" s="32"/>
      <c r="D29" s="32">
        <v>115477</v>
      </c>
      <c r="E29" s="32">
        <f>SUM(E26:E28)</f>
        <v>111241</v>
      </c>
      <c r="F29" s="32">
        <v>110968</v>
      </c>
      <c r="G29" s="28"/>
      <c r="H29" s="28"/>
      <c r="I29" s="28"/>
    </row>
    <row r="30" spans="2:9" ht="13.5" thickBot="1">
      <c r="B30" s="23" t="s">
        <v>51</v>
      </c>
      <c r="C30" s="168"/>
      <c r="D30" s="168">
        <f>D24+D29</f>
        <v>312960</v>
      </c>
      <c r="E30" s="168">
        <f>E29+E24</f>
        <v>296622</v>
      </c>
      <c r="F30" s="168">
        <f>F29+F24</f>
        <v>302379</v>
      </c>
      <c r="G30" s="28"/>
      <c r="H30" s="28"/>
      <c r="I30" s="28"/>
    </row>
    <row r="31" spans="2:9" ht="12.75">
      <c r="B31" s="20"/>
      <c r="C31" s="21"/>
      <c r="D31" s="21"/>
      <c r="E31" s="21"/>
      <c r="F31" s="21"/>
      <c r="G31" s="28"/>
      <c r="H31" s="28"/>
      <c r="I31" s="28"/>
    </row>
    <row r="32" spans="2:9" ht="13.5" thickBot="1">
      <c r="B32" s="245" t="s">
        <v>77</v>
      </c>
      <c r="C32" s="246">
        <v>2010</v>
      </c>
      <c r="D32" s="246">
        <v>2011</v>
      </c>
      <c r="E32" s="246">
        <v>2012</v>
      </c>
      <c r="F32" s="246">
        <v>2013</v>
      </c>
      <c r="G32" s="28"/>
      <c r="H32" s="28"/>
      <c r="I32" s="28"/>
    </row>
    <row r="33" spans="2:9" ht="12.75">
      <c r="B33" s="24" t="s">
        <v>49</v>
      </c>
      <c r="C33" s="30"/>
      <c r="D33" s="30"/>
      <c r="E33" s="30"/>
      <c r="F33" s="14"/>
      <c r="G33" s="28"/>
      <c r="H33" s="28"/>
      <c r="I33" s="28"/>
    </row>
    <row r="34" spans="2:9" ht="12.75">
      <c r="B34" s="26" t="s">
        <v>31</v>
      </c>
      <c r="C34" s="18"/>
      <c r="D34" s="18">
        <f>153155*0.7086</f>
        <v>108525.633</v>
      </c>
      <c r="E34" s="18">
        <v>106842</v>
      </c>
      <c r="F34" s="18">
        <v>109199</v>
      </c>
      <c r="G34" s="28"/>
      <c r="H34" s="28"/>
      <c r="I34" s="28"/>
    </row>
    <row r="35" spans="2:9" ht="12.75">
      <c r="B35" s="26" t="s">
        <v>30</v>
      </c>
      <c r="C35" s="34"/>
      <c r="D35" s="34">
        <f>153555*0.2837</f>
        <v>43563.5535</v>
      </c>
      <c r="E35" s="34">
        <v>44456</v>
      </c>
      <c r="F35" s="34">
        <v>52203</v>
      </c>
      <c r="G35" s="28"/>
      <c r="H35" s="28"/>
      <c r="I35" s="28"/>
    </row>
    <row r="36" spans="2:9" ht="12.75">
      <c r="B36" s="26" t="s">
        <v>46</v>
      </c>
      <c r="C36" s="18"/>
      <c r="D36" s="18">
        <f>153555*0.0077</f>
        <v>1182.3735000000001</v>
      </c>
      <c r="E36" s="18">
        <v>798</v>
      </c>
      <c r="F36" s="18">
        <v>833</v>
      </c>
      <c r="G36" s="28"/>
      <c r="H36" s="28"/>
      <c r="I36" s="28"/>
    </row>
    <row r="37" spans="2:9" ht="13.5" thickBot="1">
      <c r="B37" s="31" t="s">
        <v>50</v>
      </c>
      <c r="C37" s="32"/>
      <c r="D37" s="32">
        <f>SUM(D34:D36)</f>
        <v>153271.56</v>
      </c>
      <c r="E37" s="32">
        <f>SUM(E34:E36)</f>
        <v>152096</v>
      </c>
      <c r="F37" s="32">
        <f>SUM(F34:F36)</f>
        <v>162235</v>
      </c>
      <c r="G37" s="28"/>
      <c r="H37" s="28"/>
      <c r="I37" s="28"/>
    </row>
    <row r="38" spans="2:9" ht="12.75">
      <c r="B38" s="29"/>
      <c r="C38" s="17"/>
      <c r="D38" s="17"/>
      <c r="E38" s="28"/>
      <c r="F38" s="28"/>
      <c r="G38" s="28"/>
      <c r="H38" s="28"/>
      <c r="I38" s="28"/>
    </row>
    <row r="39" spans="2:9" ht="12.75">
      <c r="B39" s="29"/>
      <c r="C39" s="17"/>
      <c r="D39" s="17"/>
      <c r="E39" s="28"/>
      <c r="F39" s="28"/>
      <c r="G39" s="28"/>
      <c r="H39" s="28"/>
      <c r="I39" s="28"/>
    </row>
    <row r="40" spans="2:9" ht="12.75">
      <c r="B40" s="29"/>
      <c r="C40" s="17"/>
      <c r="D40" s="17"/>
      <c r="E40" s="28"/>
      <c r="F40" s="28"/>
      <c r="G40" s="28"/>
      <c r="H40" s="28"/>
      <c r="I40" s="28"/>
    </row>
    <row r="41" spans="2:9" ht="12.75">
      <c r="B41" s="29"/>
      <c r="C41" s="17"/>
      <c r="D41" s="17"/>
      <c r="E41" s="28"/>
      <c r="F41" s="28"/>
      <c r="G41" s="28"/>
      <c r="H41" s="28"/>
      <c r="I41" s="28"/>
    </row>
    <row r="42" spans="2:9" ht="12.75">
      <c r="B42" s="29"/>
      <c r="C42" s="17"/>
      <c r="D42" s="17"/>
      <c r="E42" s="28"/>
      <c r="F42" s="28"/>
      <c r="G42" s="28"/>
      <c r="H42" s="28"/>
      <c r="I42" s="28"/>
    </row>
    <row r="43" spans="2:9" ht="12.75">
      <c r="B43" s="29"/>
      <c r="C43" s="17"/>
      <c r="D43" s="17"/>
      <c r="E43" s="28"/>
      <c r="F43" s="28"/>
      <c r="G43" s="28"/>
      <c r="H43" s="28"/>
      <c r="I43" s="28"/>
    </row>
    <row r="44" spans="2:9" ht="12.75">
      <c r="B44" s="28"/>
      <c r="C44" s="28"/>
      <c r="D44" s="28"/>
      <c r="E44" s="28"/>
      <c r="F44" s="28"/>
      <c r="G44" s="28"/>
      <c r="H44" s="28"/>
      <c r="I44" s="28"/>
    </row>
    <row r="45" spans="2:9" ht="15.75">
      <c r="B45" s="211" t="s">
        <v>52</v>
      </c>
      <c r="C45" s="36"/>
      <c r="D45" s="36"/>
      <c r="E45" s="36"/>
      <c r="F45" s="36"/>
      <c r="G45" s="28"/>
      <c r="H45" s="28"/>
      <c r="I45" s="28"/>
    </row>
    <row r="46" spans="2:9" ht="12.75">
      <c r="B46" s="28"/>
      <c r="C46" s="28"/>
      <c r="D46" s="28"/>
      <c r="E46" s="28"/>
      <c r="F46" s="28"/>
      <c r="G46" s="28"/>
      <c r="H46" s="28"/>
      <c r="I46" s="28"/>
    </row>
    <row r="47" spans="2:9" ht="26.25" thickBot="1">
      <c r="B47" s="8"/>
      <c r="C47" s="48">
        <v>2010</v>
      </c>
      <c r="D47" s="48">
        <v>2011</v>
      </c>
      <c r="E47" s="49">
        <v>2012</v>
      </c>
      <c r="F47" s="178" t="s">
        <v>230</v>
      </c>
      <c r="G47" s="28"/>
      <c r="H47" s="28"/>
      <c r="I47" s="28"/>
    </row>
    <row r="48" spans="2:9" ht="13.5" thickBot="1">
      <c r="B48" s="23" t="s">
        <v>65</v>
      </c>
      <c r="C48" s="50">
        <v>1483759.45</v>
      </c>
      <c r="D48" s="50">
        <v>1380878.86</v>
      </c>
      <c r="E48" s="50">
        <v>1355753.34</v>
      </c>
      <c r="F48" s="50">
        <v>1326430.46</v>
      </c>
      <c r="G48" s="28"/>
      <c r="H48" s="28"/>
      <c r="I48" s="28"/>
    </row>
    <row r="49" spans="2:9" ht="12.75">
      <c r="B49" s="30" t="s">
        <v>36</v>
      </c>
      <c r="C49" s="51"/>
      <c r="D49" s="51"/>
      <c r="E49" s="51"/>
      <c r="F49" s="51"/>
      <c r="G49" s="28"/>
      <c r="H49" s="28"/>
      <c r="I49" s="28"/>
    </row>
    <row r="50" spans="2:9" ht="12.75">
      <c r="B50" s="25" t="s">
        <v>32</v>
      </c>
      <c r="C50" s="52">
        <v>43006063.29</v>
      </c>
      <c r="D50" s="52">
        <v>42114085.03</v>
      </c>
      <c r="E50" s="52">
        <v>38204550.79</v>
      </c>
      <c r="F50" s="212">
        <v>51166142.67</v>
      </c>
      <c r="G50" s="28"/>
      <c r="H50" s="28"/>
      <c r="I50" s="28"/>
    </row>
    <row r="51" spans="2:9" ht="12.75">
      <c r="B51" s="25" t="s">
        <v>33</v>
      </c>
      <c r="C51" s="52">
        <v>14732014.45</v>
      </c>
      <c r="D51" s="52">
        <v>14052108.44</v>
      </c>
      <c r="E51" s="52">
        <v>12847393.77</v>
      </c>
      <c r="F51" s="213"/>
      <c r="G51" s="28"/>
      <c r="H51" s="28"/>
      <c r="I51" s="28"/>
    </row>
    <row r="52" spans="2:9" ht="12.75">
      <c r="B52" s="25" t="s">
        <v>34</v>
      </c>
      <c r="C52" s="52">
        <v>2316870.5</v>
      </c>
      <c r="D52" s="52">
        <v>2201026.98</v>
      </c>
      <c r="E52" s="52">
        <v>2201026.98</v>
      </c>
      <c r="F52" s="52">
        <v>2201027</v>
      </c>
      <c r="G52" s="28"/>
      <c r="H52" s="28"/>
      <c r="I52" s="28"/>
    </row>
    <row r="53" spans="2:9" ht="13.5" thickBot="1">
      <c r="B53" s="217" t="s">
        <v>38</v>
      </c>
      <c r="C53" s="218">
        <f>SUM(C50:C52)</f>
        <v>60054948.239999995</v>
      </c>
      <c r="D53" s="218">
        <f>SUM(D50:D52)</f>
        <v>58367220.449999996</v>
      </c>
      <c r="E53" s="218">
        <f>SUM(E50:E52)</f>
        <v>53252971.54</v>
      </c>
      <c r="F53" s="218">
        <f>+F52+F50</f>
        <v>53367169.67</v>
      </c>
      <c r="G53" s="28"/>
      <c r="H53" s="160"/>
      <c r="I53" s="28"/>
    </row>
    <row r="54" spans="2:9" ht="12.75">
      <c r="B54" s="30" t="s">
        <v>37</v>
      </c>
      <c r="C54" s="53"/>
      <c r="D54" s="53"/>
      <c r="E54" s="53"/>
      <c r="F54" s="53"/>
      <c r="G54" s="28"/>
      <c r="H54" s="28"/>
      <c r="I54" s="28"/>
    </row>
    <row r="55" spans="2:9" ht="12.75">
      <c r="B55" s="25" t="s">
        <v>66</v>
      </c>
      <c r="C55" s="52">
        <v>5271055.5</v>
      </c>
      <c r="D55" s="52">
        <v>5313459.84</v>
      </c>
      <c r="E55" s="52">
        <v>5040428.27</v>
      </c>
      <c r="F55" s="52">
        <v>5304962.02</v>
      </c>
      <c r="G55" s="28"/>
      <c r="H55" s="28"/>
      <c r="I55" s="28"/>
    </row>
    <row r="56" spans="2:9" ht="13.5" thickBot="1">
      <c r="B56" s="165" t="s">
        <v>35</v>
      </c>
      <c r="C56" s="166">
        <v>418225.5</v>
      </c>
      <c r="D56" s="166">
        <v>385776</v>
      </c>
      <c r="E56" s="166">
        <v>374292</v>
      </c>
      <c r="F56" s="166">
        <v>385014</v>
      </c>
      <c r="G56" s="28"/>
      <c r="H56" s="28"/>
      <c r="I56" s="28"/>
    </row>
    <row r="57" spans="2:9" ht="13.5" thickBot="1">
      <c r="B57" s="216" t="s">
        <v>39</v>
      </c>
      <c r="C57" s="167">
        <f>SUM(C55:C56)</f>
        <v>5689281</v>
      </c>
      <c r="D57" s="167">
        <f>SUM(D55:D56)</f>
        <v>5699235.84</v>
      </c>
      <c r="E57" s="167">
        <f>SUM(E55:E56)</f>
        <v>5414720.27</v>
      </c>
      <c r="F57" s="167">
        <f>SUM(F55:F56)</f>
        <v>5689976.02</v>
      </c>
      <c r="G57" s="28"/>
      <c r="H57" s="28"/>
      <c r="I57" s="28"/>
    </row>
    <row r="58" spans="2:9" ht="13.5" thickBot="1">
      <c r="B58" s="27" t="s">
        <v>40</v>
      </c>
      <c r="C58" s="50">
        <v>67227988.69</v>
      </c>
      <c r="D58" s="50">
        <v>65447335.15</v>
      </c>
      <c r="E58" s="50">
        <f>+E57+E53+E48</f>
        <v>60023445.150000006</v>
      </c>
      <c r="F58" s="50">
        <f>+F57+F53+F48</f>
        <v>60383576.15</v>
      </c>
      <c r="G58" s="28"/>
      <c r="H58" s="28"/>
      <c r="I58" s="28"/>
    </row>
    <row r="59" spans="2:9" ht="12.75">
      <c r="B59" s="28"/>
      <c r="C59" s="28"/>
      <c r="D59" s="28"/>
      <c r="E59" s="28"/>
      <c r="F59" s="28"/>
      <c r="G59" s="28"/>
      <c r="H59" s="28"/>
      <c r="I59" s="28"/>
    </row>
    <row r="60" spans="2:9" ht="12.75">
      <c r="B60" s="28"/>
      <c r="C60" s="160"/>
      <c r="D60" s="160"/>
      <c r="E60" s="160"/>
      <c r="F60" s="160"/>
      <c r="G60" s="28"/>
      <c r="H60" s="28"/>
      <c r="I60" s="28"/>
    </row>
    <row r="61" spans="3:6" ht="12.75">
      <c r="C61" s="164"/>
      <c r="D61" s="164"/>
      <c r="E61" s="164"/>
      <c r="F61" s="164"/>
    </row>
  </sheetData>
  <sheetProtection/>
  <mergeCells count="1">
    <mergeCell ref="F50:F51"/>
  </mergeCells>
  <printOptions/>
  <pageMargins left="0.3937007874015748" right="0.75" top="0.5905511811023623" bottom="0.5905511811023623" header="0" footer="0"/>
  <pageSetup horizontalDpi="300" verticalDpi="3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2:N70"/>
  <sheetViews>
    <sheetView zoomScalePageLayoutView="0" workbookViewId="0" topLeftCell="A19">
      <selection activeCell="F57" sqref="F57"/>
    </sheetView>
  </sheetViews>
  <sheetFormatPr defaultColWidth="9.140625" defaultRowHeight="12.75"/>
  <cols>
    <col min="2" max="2" width="35.7109375" style="35" customWidth="1"/>
    <col min="3" max="6" width="11.421875" style="7" customWidth="1"/>
    <col min="7" max="16384" width="9.140625" style="7" customWidth="1"/>
  </cols>
  <sheetData>
    <row r="2" spans="2:7" ht="15.75">
      <c r="B2" s="211" t="s">
        <v>78</v>
      </c>
      <c r="C2" s="28"/>
      <c r="D2" s="28"/>
      <c r="E2" s="28"/>
      <c r="F2" s="28"/>
      <c r="G2" s="28"/>
    </row>
    <row r="3" spans="2:7" ht="12.75">
      <c r="B3" s="37"/>
      <c r="C3" s="28"/>
      <c r="D3" s="28"/>
      <c r="E3" s="28"/>
      <c r="F3" s="28"/>
      <c r="G3" s="28"/>
    </row>
    <row r="4" spans="2:7" ht="13.5" thickBot="1">
      <c r="B4" s="38"/>
      <c r="C4" s="39">
        <v>2010</v>
      </c>
      <c r="D4" s="39">
        <v>2011</v>
      </c>
      <c r="E4" s="39">
        <v>2012</v>
      </c>
      <c r="F4" s="39">
        <v>2013</v>
      </c>
      <c r="G4" s="28"/>
    </row>
    <row r="5" spans="2:7" ht="12.75">
      <c r="B5" s="43" t="s">
        <v>68</v>
      </c>
      <c r="C5" s="14"/>
      <c r="D5" s="14"/>
      <c r="E5" s="14"/>
      <c r="F5" s="14"/>
      <c r="G5" s="28"/>
    </row>
    <row r="6" spans="2:7" ht="12.75">
      <c r="B6" s="11" t="s">
        <v>14</v>
      </c>
      <c r="C6" s="40">
        <v>110289</v>
      </c>
      <c r="D6" s="40">
        <v>105891</v>
      </c>
      <c r="E6" s="40">
        <v>100804</v>
      </c>
      <c r="F6" s="40"/>
      <c r="G6" s="28"/>
    </row>
    <row r="7" spans="2:7" ht="12.75">
      <c r="B7" s="11" t="s">
        <v>15</v>
      </c>
      <c r="C7" s="40">
        <v>31790</v>
      </c>
      <c r="D7" s="40">
        <v>32082</v>
      </c>
      <c r="E7" s="40">
        <v>29449</v>
      </c>
      <c r="F7" s="40"/>
      <c r="G7" s="28"/>
    </row>
    <row r="8" spans="2:7" ht="12.75">
      <c r="B8" s="11" t="s">
        <v>16</v>
      </c>
      <c r="C8" s="40">
        <v>14472</v>
      </c>
      <c r="D8" s="40">
        <v>15950</v>
      </c>
      <c r="E8" s="40">
        <v>18272</v>
      </c>
      <c r="F8" s="40"/>
      <c r="G8" s="28"/>
    </row>
    <row r="9" spans="2:7" ht="12.75">
      <c r="B9" s="11" t="s">
        <v>17</v>
      </c>
      <c r="C9" s="40">
        <v>23643</v>
      </c>
      <c r="D9" s="40">
        <v>23782</v>
      </c>
      <c r="E9" s="40">
        <v>23841</v>
      </c>
      <c r="F9" s="40"/>
      <c r="G9" s="28"/>
    </row>
    <row r="10" spans="2:7" ht="12.75">
      <c r="B10" s="11" t="s">
        <v>18</v>
      </c>
      <c r="C10" s="40">
        <v>8176</v>
      </c>
      <c r="D10" s="40">
        <v>7429</v>
      </c>
      <c r="E10" s="40">
        <v>7487</v>
      </c>
      <c r="F10" s="40"/>
      <c r="G10" s="28"/>
    </row>
    <row r="11" spans="2:7" ht="13.5" thickBot="1">
      <c r="B11" s="15" t="s">
        <v>79</v>
      </c>
      <c r="C11" s="16">
        <f>+SUM(C6:C10)</f>
        <v>188370</v>
      </c>
      <c r="D11" s="16">
        <f>+SUM(D6:D10)</f>
        <v>185134</v>
      </c>
      <c r="E11" s="16">
        <f>+SUM(E6:E10)</f>
        <v>179853</v>
      </c>
      <c r="F11" s="16"/>
      <c r="G11" s="28"/>
    </row>
    <row r="12" spans="2:7" ht="12.75">
      <c r="B12" s="43" t="s">
        <v>69</v>
      </c>
      <c r="C12" s="14"/>
      <c r="D12" s="14"/>
      <c r="E12" s="14"/>
      <c r="F12" s="14"/>
      <c r="G12" s="28"/>
    </row>
    <row r="13" spans="2:7" ht="12.75">
      <c r="B13" s="11" t="s">
        <v>14</v>
      </c>
      <c r="C13" s="40">
        <v>122643</v>
      </c>
      <c r="D13" s="40">
        <v>106814</v>
      </c>
      <c r="E13" s="40">
        <v>108902</v>
      </c>
      <c r="F13" s="40"/>
      <c r="G13" s="28"/>
    </row>
    <row r="14" spans="2:7" ht="12.75">
      <c r="B14" s="11" t="s">
        <v>15</v>
      </c>
      <c r="C14" s="40">
        <v>32845</v>
      </c>
      <c r="D14" s="40">
        <v>30140</v>
      </c>
      <c r="E14" s="40">
        <v>31244</v>
      </c>
      <c r="F14" s="40"/>
      <c r="G14" s="28"/>
    </row>
    <row r="15" spans="2:7" ht="12.75">
      <c r="B15" s="11" t="s">
        <v>16</v>
      </c>
      <c r="C15" s="40">
        <v>18958</v>
      </c>
      <c r="D15" s="40">
        <v>19973</v>
      </c>
      <c r="E15" s="40">
        <v>20724</v>
      </c>
      <c r="F15" s="40"/>
      <c r="G15" s="28"/>
    </row>
    <row r="16" spans="2:7" ht="12.75">
      <c r="B16" s="11" t="s">
        <v>17</v>
      </c>
      <c r="C16" s="40">
        <v>26930</v>
      </c>
      <c r="D16" s="40">
        <v>22187</v>
      </c>
      <c r="E16" s="40">
        <v>24529</v>
      </c>
      <c r="F16" s="40"/>
      <c r="G16" s="28"/>
    </row>
    <row r="17" spans="2:7" ht="12.75">
      <c r="B17" s="11" t="s">
        <v>18</v>
      </c>
      <c r="C17" s="40">
        <v>7451</v>
      </c>
      <c r="D17" s="40">
        <v>6143</v>
      </c>
      <c r="E17" s="40">
        <v>7925</v>
      </c>
      <c r="F17" s="40"/>
      <c r="G17" s="28"/>
    </row>
    <row r="18" spans="2:7" ht="13.5" thickBot="1">
      <c r="B18" s="15" t="s">
        <v>80</v>
      </c>
      <c r="C18" s="16">
        <f>+SUM(C13:C17)</f>
        <v>208827</v>
      </c>
      <c r="D18" s="16">
        <f>+SUM(D13:D17)</f>
        <v>185257</v>
      </c>
      <c r="E18" s="16">
        <f>+SUM(E13:E17)</f>
        <v>193324</v>
      </c>
      <c r="F18" s="16"/>
      <c r="G18" s="28"/>
    </row>
    <row r="19" spans="2:7" ht="12.75">
      <c r="B19" s="43" t="s">
        <v>221</v>
      </c>
      <c r="C19" s="14"/>
      <c r="D19" s="14"/>
      <c r="E19" s="14"/>
      <c r="F19" s="14"/>
      <c r="G19" s="28"/>
    </row>
    <row r="20" spans="2:9" ht="12.75" customHeight="1">
      <c r="B20" s="11" t="s">
        <v>14</v>
      </c>
      <c r="C20" s="40">
        <v>26516</v>
      </c>
      <c r="D20" s="40">
        <v>25504</v>
      </c>
      <c r="E20" s="40">
        <v>51956</v>
      </c>
      <c r="F20" s="40">
        <v>51105</v>
      </c>
      <c r="G20" s="28"/>
      <c r="H20" s="174"/>
      <c r="I20" s="175"/>
    </row>
    <row r="21" spans="2:9" ht="12.75">
      <c r="B21" s="11" t="s">
        <v>15</v>
      </c>
      <c r="C21" s="40">
        <v>9019</v>
      </c>
      <c r="D21" s="40">
        <v>14573</v>
      </c>
      <c r="E21" s="40">
        <v>12062</v>
      </c>
      <c r="F21" s="40">
        <v>13521</v>
      </c>
      <c r="G21" s="28"/>
      <c r="H21" s="174"/>
      <c r="I21" s="175"/>
    </row>
    <row r="22" spans="2:9" ht="12.75">
      <c r="B22" s="11" t="s">
        <v>16</v>
      </c>
      <c r="C22" s="40">
        <v>3965</v>
      </c>
      <c r="D22" s="40">
        <v>3702</v>
      </c>
      <c r="E22" s="40">
        <v>6919</v>
      </c>
      <c r="F22" s="40">
        <v>7252</v>
      </c>
      <c r="G22" s="28"/>
      <c r="H22" s="174"/>
      <c r="I22" s="176"/>
    </row>
    <row r="23" spans="2:9" ht="12.75">
      <c r="B23" s="11" t="s">
        <v>17</v>
      </c>
      <c r="C23" s="40">
        <v>5441</v>
      </c>
      <c r="D23" s="40">
        <v>5935</v>
      </c>
      <c r="E23" s="40">
        <v>7952</v>
      </c>
      <c r="F23" s="40">
        <v>8351</v>
      </c>
      <c r="G23" s="28"/>
      <c r="H23" s="174"/>
      <c r="I23" s="175"/>
    </row>
    <row r="24" spans="2:9" ht="12.75">
      <c r="B24" s="11" t="s">
        <v>18</v>
      </c>
      <c r="C24" s="40">
        <v>2091</v>
      </c>
      <c r="D24" s="40">
        <v>1420</v>
      </c>
      <c r="E24" s="40">
        <v>3440</v>
      </c>
      <c r="F24" s="40">
        <v>3387</v>
      </c>
      <c r="G24" s="28"/>
      <c r="H24" s="174"/>
      <c r="I24" s="175"/>
    </row>
    <row r="25" spans="2:7" ht="13.5" thickBot="1">
      <c r="B25" s="15" t="s">
        <v>81</v>
      </c>
      <c r="C25" s="16">
        <f>+SUM(C20:C24)</f>
        <v>47032</v>
      </c>
      <c r="D25" s="16">
        <f>+SUM(D20:D24)</f>
        <v>51134</v>
      </c>
      <c r="E25" s="16">
        <f>+SUM(E20:E24)</f>
        <v>82329</v>
      </c>
      <c r="F25" s="16">
        <f>+SUM(F20:F24)</f>
        <v>83616</v>
      </c>
      <c r="G25" s="28"/>
    </row>
    <row r="26" spans="2:7" ht="12.75">
      <c r="B26" s="43" t="s">
        <v>83</v>
      </c>
      <c r="C26" s="14"/>
      <c r="D26" s="14"/>
      <c r="E26" s="14"/>
      <c r="F26" s="14"/>
      <c r="G26" s="28"/>
    </row>
    <row r="27" spans="2:7" ht="12.75">
      <c r="B27" s="11" t="s">
        <v>14</v>
      </c>
      <c r="C27" s="40">
        <v>104457</v>
      </c>
      <c r="D27" s="40">
        <v>95570</v>
      </c>
      <c r="E27" s="40">
        <v>83296</v>
      </c>
      <c r="F27" s="40"/>
      <c r="G27" s="28"/>
    </row>
    <row r="28" spans="2:7" ht="12.75">
      <c r="B28" s="11" t="s">
        <v>15</v>
      </c>
      <c r="C28" s="40">
        <v>45370</v>
      </c>
      <c r="D28" s="40">
        <v>35098</v>
      </c>
      <c r="E28" s="40">
        <v>33708</v>
      </c>
      <c r="F28" s="40"/>
      <c r="G28" s="28"/>
    </row>
    <row r="29" spans="2:7" ht="12.75">
      <c r="B29" s="11" t="s">
        <v>16</v>
      </c>
      <c r="C29" s="40">
        <v>22816</v>
      </c>
      <c r="D29" s="40">
        <v>20614</v>
      </c>
      <c r="E29" s="40">
        <v>16377</v>
      </c>
      <c r="F29" s="40"/>
      <c r="G29" s="28"/>
    </row>
    <row r="30" spans="2:7" ht="12.75">
      <c r="B30" s="11" t="s">
        <v>17</v>
      </c>
      <c r="C30" s="40">
        <v>28250</v>
      </c>
      <c r="D30" s="40">
        <v>27805</v>
      </c>
      <c r="E30" s="40">
        <v>24904</v>
      </c>
      <c r="F30" s="40"/>
      <c r="G30" s="28"/>
    </row>
    <row r="31" spans="2:7" ht="12.75">
      <c r="B31" s="11" t="s">
        <v>18</v>
      </c>
      <c r="C31" s="40">
        <v>11776</v>
      </c>
      <c r="D31" s="40">
        <v>7161</v>
      </c>
      <c r="E31" s="40">
        <v>6922</v>
      </c>
      <c r="F31" s="40"/>
      <c r="G31" s="28"/>
    </row>
    <row r="32" spans="2:7" ht="13.5" thickBot="1">
      <c r="B32" s="15" t="s">
        <v>82</v>
      </c>
      <c r="C32" s="16">
        <f>+SUM(C27:C31)</f>
        <v>212669</v>
      </c>
      <c r="D32" s="16">
        <f>+SUM(D27:D31)</f>
        <v>186248</v>
      </c>
      <c r="E32" s="16">
        <f>+SUM(E27:E31)</f>
        <v>165207</v>
      </c>
      <c r="F32" s="16"/>
      <c r="G32" s="28"/>
    </row>
    <row r="33" spans="2:7" ht="12.75">
      <c r="B33" s="43" t="s">
        <v>84</v>
      </c>
      <c r="C33" s="14"/>
      <c r="D33" s="14"/>
      <c r="E33" s="14"/>
      <c r="F33" s="14"/>
      <c r="G33" s="28"/>
    </row>
    <row r="34" spans="2:7" ht="12.75">
      <c r="B34" s="11" t="s">
        <v>14</v>
      </c>
      <c r="C34" s="40">
        <f>27869+46113</f>
        <v>73982</v>
      </c>
      <c r="D34" s="40">
        <v>78079</v>
      </c>
      <c r="E34" s="40">
        <f>51956+55135</f>
        <v>107091</v>
      </c>
      <c r="F34" s="40">
        <v>117771</v>
      </c>
      <c r="G34" s="28"/>
    </row>
    <row r="35" spans="2:7" ht="12.75">
      <c r="B35" s="11" t="s">
        <v>15</v>
      </c>
      <c r="C35" s="40">
        <f>7978+9940</f>
        <v>17918</v>
      </c>
      <c r="D35" s="40">
        <v>18633</v>
      </c>
      <c r="E35" s="40">
        <f>12062+15164</f>
        <v>27226</v>
      </c>
      <c r="F35" s="40">
        <v>34382</v>
      </c>
      <c r="G35" s="28"/>
    </row>
    <row r="36" spans="2:7" ht="12.75">
      <c r="B36" s="11" t="s">
        <v>16</v>
      </c>
      <c r="C36" s="40">
        <f>4469+5657</f>
        <v>10126</v>
      </c>
      <c r="D36" s="40">
        <v>10624</v>
      </c>
      <c r="E36" s="40">
        <f>6919+7688</f>
        <v>14607</v>
      </c>
      <c r="F36" s="40">
        <v>16662</v>
      </c>
      <c r="G36" s="28"/>
    </row>
    <row r="37" spans="2:7" ht="12.75">
      <c r="B37" s="11" t="s">
        <v>17</v>
      </c>
      <c r="C37" s="40">
        <f>4796+6755</f>
        <v>11551</v>
      </c>
      <c r="D37" s="40">
        <v>12208</v>
      </c>
      <c r="E37" s="40">
        <f>7952+9365</f>
        <v>17317</v>
      </c>
      <c r="F37" s="40">
        <v>20398</v>
      </c>
      <c r="G37" s="28"/>
    </row>
    <row r="38" spans="2:7" ht="12.75">
      <c r="B38" s="11" t="s">
        <v>18</v>
      </c>
      <c r="C38" s="40">
        <f>3043+2729</f>
        <v>5772</v>
      </c>
      <c r="D38" s="40">
        <v>5584</v>
      </c>
      <c r="E38" s="40">
        <f>3440+4964</f>
        <v>8404</v>
      </c>
      <c r="F38" s="40">
        <v>8896</v>
      </c>
      <c r="G38" s="28"/>
    </row>
    <row r="39" spans="2:7" ht="13.5" thickBot="1">
      <c r="B39" s="15" t="s">
        <v>88</v>
      </c>
      <c r="C39" s="16">
        <f>+SUM(C34:C38)</f>
        <v>119349</v>
      </c>
      <c r="D39" s="16">
        <f>+SUM(D34:D38)</f>
        <v>125128</v>
      </c>
      <c r="E39" s="16">
        <f>+SUM(E34:E38)</f>
        <v>174645</v>
      </c>
      <c r="F39" s="16">
        <f>+SUM(F34:F38)</f>
        <v>198109</v>
      </c>
      <c r="G39" s="28"/>
    </row>
    <row r="40" spans="2:14" ht="12.75">
      <c r="B40" s="3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2:14" ht="12.75">
      <c r="B41" s="37" t="s">
        <v>231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2:14" ht="12.75">
      <c r="B42" s="37" t="s">
        <v>232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2:7" ht="15.75">
      <c r="B43" s="211" t="s">
        <v>85</v>
      </c>
      <c r="C43" s="28"/>
      <c r="D43" s="28"/>
      <c r="E43" s="28"/>
      <c r="F43" s="28"/>
      <c r="G43" s="28"/>
    </row>
    <row r="44" spans="2:7" ht="12.75">
      <c r="B44" s="37"/>
      <c r="C44" s="28"/>
      <c r="D44" s="28"/>
      <c r="E44" s="28"/>
      <c r="F44" s="28"/>
      <c r="G44" s="28"/>
    </row>
    <row r="45" spans="2:6" ht="13.5" thickBot="1">
      <c r="B45" s="38"/>
      <c r="C45" s="39">
        <v>2010</v>
      </c>
      <c r="D45" s="39">
        <v>2011</v>
      </c>
      <c r="E45" s="39">
        <v>2012</v>
      </c>
      <c r="F45" s="39">
        <v>2013</v>
      </c>
    </row>
    <row r="46" spans="2:6" ht="12.75">
      <c r="B46" s="43" t="s">
        <v>86</v>
      </c>
      <c r="C46" s="14"/>
      <c r="D46" s="14"/>
      <c r="E46" s="14"/>
      <c r="F46" s="14"/>
    </row>
    <row r="47" spans="2:6" ht="12.75">
      <c r="B47" s="11" t="s">
        <v>14</v>
      </c>
      <c r="C47" s="40"/>
      <c r="D47" s="42">
        <v>903600</v>
      </c>
      <c r="E47" s="40">
        <f>856835+3470</f>
        <v>860305</v>
      </c>
      <c r="F47" s="40">
        <f>766650+17000+3000</f>
        <v>786650</v>
      </c>
    </row>
    <row r="48" spans="2:6" ht="12.75">
      <c r="B48" s="11" t="s">
        <v>15</v>
      </c>
      <c r="C48" s="40"/>
      <c r="D48" s="42">
        <v>375950</v>
      </c>
      <c r="E48" s="40">
        <v>359825</v>
      </c>
      <c r="F48" s="40">
        <v>331470</v>
      </c>
    </row>
    <row r="49" spans="2:6" ht="12.75">
      <c r="B49" s="11" t="s">
        <v>16</v>
      </c>
      <c r="C49" s="40"/>
      <c r="D49" s="42">
        <v>297600</v>
      </c>
      <c r="E49" s="40">
        <v>286180</v>
      </c>
      <c r="F49" s="40">
        <v>265520</v>
      </c>
    </row>
    <row r="50" spans="2:6" ht="12.75">
      <c r="B50" s="11" t="s">
        <v>17</v>
      </c>
      <c r="C50" s="40"/>
      <c r="D50" s="42">
        <v>247950</v>
      </c>
      <c r="E50" s="40">
        <v>235520</v>
      </c>
      <c r="F50" s="40">
        <v>218970</v>
      </c>
    </row>
    <row r="51" spans="2:6" ht="12.75">
      <c r="B51" s="11" t="s">
        <v>18</v>
      </c>
      <c r="C51" s="40"/>
      <c r="D51" s="42">
        <v>97800</v>
      </c>
      <c r="E51" s="40">
        <v>91930</v>
      </c>
      <c r="F51" s="40">
        <v>83010</v>
      </c>
    </row>
    <row r="52" spans="2:6" ht="13.5" thickBot="1">
      <c r="B52" s="15" t="s">
        <v>89</v>
      </c>
      <c r="C52" s="16">
        <v>1909300</v>
      </c>
      <c r="D52" s="44">
        <f>+SUM(D47:D51)</f>
        <v>1922900</v>
      </c>
      <c r="E52" s="44">
        <f>+SUM(E47:E51)</f>
        <v>1833760</v>
      </c>
      <c r="F52" s="44">
        <f>+SUM(F47:F51)</f>
        <v>1685620</v>
      </c>
    </row>
    <row r="53" spans="2:6" ht="12.75">
      <c r="B53" s="43" t="s">
        <v>87</v>
      </c>
      <c r="C53" s="14"/>
      <c r="D53" s="14"/>
      <c r="E53" s="14"/>
      <c r="F53" s="14"/>
    </row>
    <row r="54" spans="2:6" ht="12.75">
      <c r="B54" s="11" t="s">
        <v>14</v>
      </c>
      <c r="C54" s="40"/>
      <c r="D54" s="42">
        <v>892400</v>
      </c>
      <c r="E54" s="40">
        <v>849630</v>
      </c>
      <c r="F54" s="40">
        <f>781195+3000</f>
        <v>784195</v>
      </c>
    </row>
    <row r="55" spans="2:6" ht="12.75">
      <c r="B55" s="11" t="s">
        <v>15</v>
      </c>
      <c r="C55" s="40"/>
      <c r="D55" s="42">
        <v>360350</v>
      </c>
      <c r="E55" s="40">
        <v>352935</v>
      </c>
      <c r="F55" s="40">
        <v>330670</v>
      </c>
    </row>
    <row r="56" spans="2:6" ht="12.75">
      <c r="B56" s="11" t="s">
        <v>16</v>
      </c>
      <c r="C56" s="40"/>
      <c r="D56" s="42">
        <v>287600</v>
      </c>
      <c r="E56" s="40">
        <v>283615</v>
      </c>
      <c r="F56" s="40">
        <v>263120</v>
      </c>
    </row>
    <row r="57" spans="2:6" ht="12.75">
      <c r="B57" s="11" t="s">
        <v>17</v>
      </c>
      <c r="C57" s="40"/>
      <c r="D57" s="42">
        <v>231500</v>
      </c>
      <c r="E57" s="40">
        <v>222505</v>
      </c>
      <c r="F57" s="40">
        <v>212460</v>
      </c>
    </row>
    <row r="58" spans="2:6" ht="12.75">
      <c r="B58" s="11" t="s">
        <v>18</v>
      </c>
      <c r="C58" s="40"/>
      <c r="D58" s="42">
        <v>94950</v>
      </c>
      <c r="E58" s="40">
        <v>89275</v>
      </c>
      <c r="F58" s="40">
        <v>82155</v>
      </c>
    </row>
    <row r="59" spans="2:6" ht="13.5" thickBot="1">
      <c r="B59" s="15" t="s">
        <v>90</v>
      </c>
      <c r="C59" s="16">
        <v>1578950</v>
      </c>
      <c r="D59" s="44">
        <f>+SUM(D54:D58)</f>
        <v>1866800</v>
      </c>
      <c r="E59" s="44">
        <f>+SUM(E54:E58)</f>
        <v>1797960</v>
      </c>
      <c r="F59" s="44">
        <f>+SUM(F54:F58)</f>
        <v>1672600</v>
      </c>
    </row>
    <row r="60" ht="12.75">
      <c r="B60" s="7"/>
    </row>
    <row r="61" spans="2:5" ht="12.75">
      <c r="B61" s="7"/>
      <c r="E61" s="146"/>
    </row>
    <row r="62" ht="12.75">
      <c r="B62" s="7"/>
    </row>
    <row r="63" ht="12.75">
      <c r="B63" s="7"/>
    </row>
    <row r="64" ht="12.75">
      <c r="B64" s="7"/>
    </row>
    <row r="65" ht="12.75">
      <c r="B65" s="7"/>
    </row>
    <row r="66" ht="12.75">
      <c r="B66" s="7"/>
    </row>
    <row r="67" ht="12.75">
      <c r="B67" s="7"/>
    </row>
    <row r="68" ht="12.75">
      <c r="B68" s="7"/>
    </row>
    <row r="69" ht="12.75">
      <c r="B69" s="7"/>
    </row>
    <row r="70" ht="12.75">
      <c r="B70" s="7"/>
    </row>
  </sheetData>
  <sheetProtection/>
  <printOptions/>
  <pageMargins left="0.3937007874015748" right="0.75" top="0.5905511811023623" bottom="0.1968503937007874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4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9.140625" style="62" customWidth="1"/>
    <col min="2" max="2" width="66.28125" style="62" bestFit="1" customWidth="1"/>
    <col min="3" max="4" width="10.7109375" style="62" bestFit="1" customWidth="1"/>
    <col min="5" max="6" width="12.421875" style="62" customWidth="1"/>
    <col min="7" max="16384" width="9.140625" style="62" customWidth="1"/>
  </cols>
  <sheetData>
    <row r="1" spans="2:7" ht="12.75">
      <c r="B1" s="63"/>
      <c r="C1" s="63"/>
      <c r="D1" s="63"/>
      <c r="E1" s="63"/>
      <c r="F1" s="63"/>
      <c r="G1" s="63"/>
    </row>
    <row r="2" spans="2:7" ht="15.75">
      <c r="B2" s="190" t="s">
        <v>176</v>
      </c>
      <c r="C2" s="112"/>
      <c r="D2" s="112"/>
      <c r="E2" s="112"/>
      <c r="F2" s="63"/>
      <c r="G2" s="63"/>
    </row>
    <row r="3" spans="2:7" ht="12.75">
      <c r="B3" s="63"/>
      <c r="C3" s="63"/>
      <c r="D3" s="63"/>
      <c r="E3" s="63"/>
      <c r="F3" s="63"/>
      <c r="G3" s="63"/>
    </row>
    <row r="4" spans="2:7" ht="13.5" thickBot="1">
      <c r="B4" s="113" t="s">
        <v>211</v>
      </c>
      <c r="C4" s="114">
        <v>2010</v>
      </c>
      <c r="D4" s="114">
        <v>2011</v>
      </c>
      <c r="E4" s="114">
        <v>2012</v>
      </c>
      <c r="F4" s="114">
        <v>2013</v>
      </c>
      <c r="G4" s="63"/>
    </row>
    <row r="5" spans="2:7" ht="12.75">
      <c r="B5" s="115" t="s">
        <v>177</v>
      </c>
      <c r="C5" s="116"/>
      <c r="D5" s="116"/>
      <c r="E5" s="116">
        <v>13913</v>
      </c>
      <c r="F5" s="116">
        <v>14987</v>
      </c>
      <c r="G5" s="63"/>
    </row>
    <row r="6" spans="2:7" ht="12.75">
      <c r="B6" s="117" t="s">
        <v>178</v>
      </c>
      <c r="C6" s="118"/>
      <c r="D6" s="118"/>
      <c r="E6" s="118">
        <v>2258</v>
      </c>
      <c r="F6" s="118">
        <v>2344</v>
      </c>
      <c r="G6" s="63"/>
    </row>
    <row r="7" spans="2:7" ht="12.75">
      <c r="B7" s="117" t="s">
        <v>179</v>
      </c>
      <c r="C7" s="119"/>
      <c r="D7" s="119"/>
      <c r="E7" s="119">
        <v>469</v>
      </c>
      <c r="F7" s="119">
        <v>264</v>
      </c>
      <c r="G7" s="63"/>
    </row>
    <row r="8" spans="2:7" ht="12.75">
      <c r="B8" s="117" t="s">
        <v>180</v>
      </c>
      <c r="C8" s="119"/>
      <c r="D8" s="119"/>
      <c r="E8" s="119">
        <v>286</v>
      </c>
      <c r="F8" s="118">
        <f>17913-(F5+F6+F7)</f>
        <v>318</v>
      </c>
      <c r="G8" s="63"/>
    </row>
    <row r="9" spans="2:7" ht="13.5" thickBot="1">
      <c r="B9" s="129" t="s">
        <v>213</v>
      </c>
      <c r="C9" s="134">
        <f>SUM(C5:C8)</f>
        <v>0</v>
      </c>
      <c r="D9" s="134">
        <f>SUM(D5:D8)</f>
        <v>0</v>
      </c>
      <c r="E9" s="134">
        <f>SUM(E5:E8)</f>
        <v>16926</v>
      </c>
      <c r="F9" s="134">
        <v>17913</v>
      </c>
      <c r="G9" s="63"/>
    </row>
    <row r="10" spans="2:7" ht="12.75">
      <c r="B10" s="219" t="s">
        <v>212</v>
      </c>
      <c r="C10" s="220"/>
      <c r="D10" s="220"/>
      <c r="E10" s="220">
        <v>8122</v>
      </c>
      <c r="F10" s="220">
        <v>9291</v>
      </c>
      <c r="G10" s="63"/>
    </row>
    <row r="11" spans="2:7" ht="13.5" thickBot="1">
      <c r="B11" s="249" t="s">
        <v>182</v>
      </c>
      <c r="C11" s="249"/>
      <c r="D11" s="249"/>
      <c r="E11" s="250">
        <v>25048</v>
      </c>
      <c r="F11" s="250">
        <v>27204</v>
      </c>
      <c r="G11" s="63"/>
    </row>
    <row r="12" spans="2:6" ht="12.75">
      <c r="B12" s="63"/>
      <c r="C12" s="63"/>
      <c r="D12" s="63"/>
      <c r="E12" s="63"/>
      <c r="F12" s="63"/>
    </row>
    <row r="13" spans="2:7" ht="15.75">
      <c r="B13" s="190" t="s">
        <v>214</v>
      </c>
      <c r="C13" s="112"/>
      <c r="D13" s="112"/>
      <c r="E13" s="112"/>
      <c r="F13" s="63"/>
      <c r="G13" s="63"/>
    </row>
    <row r="14" spans="2:7" ht="12.75">
      <c r="B14" s="63"/>
      <c r="C14" s="63"/>
      <c r="D14" s="63"/>
      <c r="E14" s="63"/>
      <c r="F14" s="63"/>
      <c r="G14" s="63"/>
    </row>
    <row r="15" spans="2:7" ht="13.5" thickBot="1">
      <c r="B15" s="113"/>
      <c r="C15" s="114">
        <v>2010</v>
      </c>
      <c r="D15" s="114">
        <v>2011</v>
      </c>
      <c r="E15" s="114">
        <v>2012</v>
      </c>
      <c r="F15" s="114">
        <v>2013</v>
      </c>
      <c r="G15" s="63"/>
    </row>
    <row r="16" spans="2:7" ht="12.75">
      <c r="B16" s="122" t="s">
        <v>20</v>
      </c>
      <c r="C16" s="123">
        <v>562246.88</v>
      </c>
      <c r="D16" s="123">
        <v>522116.9</v>
      </c>
      <c r="E16" s="123">
        <v>428045.22</v>
      </c>
      <c r="F16" s="247">
        <v>536398.7200000015</v>
      </c>
      <c r="G16" s="63"/>
    </row>
    <row r="17" spans="2:7" ht="12.75">
      <c r="B17" s="124" t="s">
        <v>19</v>
      </c>
      <c r="C17" s="125">
        <v>357967.83</v>
      </c>
      <c r="D17" s="125">
        <v>363934.58</v>
      </c>
      <c r="E17" s="125">
        <v>165118.78</v>
      </c>
      <c r="F17" s="248">
        <v>95407.27</v>
      </c>
      <c r="G17" s="63"/>
    </row>
    <row r="18" spans="2:7" ht="12.75">
      <c r="B18" s="124" t="s">
        <v>15</v>
      </c>
      <c r="C18" s="125">
        <v>266193.05</v>
      </c>
      <c r="D18" s="125">
        <v>205588.56</v>
      </c>
      <c r="E18" s="125">
        <v>249426.18</v>
      </c>
      <c r="F18" s="248">
        <v>324328.45</v>
      </c>
      <c r="G18" s="63"/>
    </row>
    <row r="19" spans="2:7" ht="12.75">
      <c r="B19" s="124" t="s">
        <v>181</v>
      </c>
      <c r="C19" s="125">
        <v>39817.66</v>
      </c>
      <c r="D19" s="125">
        <v>32981.58</v>
      </c>
      <c r="E19" s="125">
        <v>42696.5</v>
      </c>
      <c r="F19" s="248">
        <v>62283.61</v>
      </c>
      <c r="G19" s="63"/>
    </row>
    <row r="20" spans="2:7" ht="12.75">
      <c r="B20" s="124" t="s">
        <v>17</v>
      </c>
      <c r="C20" s="125">
        <v>136428.11</v>
      </c>
      <c r="D20" s="125">
        <v>138337.71</v>
      </c>
      <c r="E20" s="125">
        <v>144143.33</v>
      </c>
      <c r="F20" s="248">
        <v>170865.76</v>
      </c>
      <c r="G20" s="63"/>
    </row>
    <row r="21" spans="2:7" ht="12.75">
      <c r="B21" s="124" t="s">
        <v>18</v>
      </c>
      <c r="C21" s="125">
        <v>25374.09</v>
      </c>
      <c r="D21" s="125">
        <v>29919.18</v>
      </c>
      <c r="E21" s="125">
        <v>134313.14</v>
      </c>
      <c r="F21" s="248">
        <v>158336.76</v>
      </c>
      <c r="G21" s="63"/>
    </row>
    <row r="22" spans="2:7" ht="13.5" thickBot="1">
      <c r="B22" s="129" t="s">
        <v>182</v>
      </c>
      <c r="C22" s="222">
        <f>SUM(C16:C21)</f>
        <v>1388027.6199999999</v>
      </c>
      <c r="D22" s="222">
        <f>SUM(D16:D21)</f>
        <v>1292878.51</v>
      </c>
      <c r="E22" s="222">
        <f>SUM(E16:E21)</f>
        <v>1163743.15</v>
      </c>
      <c r="F22" s="222">
        <f>SUM(F16:F21)</f>
        <v>1347620.5700000015</v>
      </c>
      <c r="G22" s="63"/>
    </row>
    <row r="23" spans="2:7" ht="12.75">
      <c r="B23" s="63"/>
      <c r="C23" s="63"/>
      <c r="D23" s="63"/>
      <c r="E23" s="63"/>
      <c r="F23" s="63"/>
      <c r="G23" s="63"/>
    </row>
    <row r="24" spans="2:7" ht="12.75">
      <c r="B24" s="63"/>
      <c r="C24" s="63"/>
      <c r="D24" s="63"/>
      <c r="E24" s="63"/>
      <c r="F24" s="63"/>
      <c r="G24" s="63"/>
    </row>
  </sheetData>
  <sheetProtection/>
  <printOptions/>
  <pageMargins left="0.3937007874015748" right="0.75" top="0.5905511811023623" bottom="0.5905511811023623" header="0" footer="0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B2:F78"/>
  <sheetViews>
    <sheetView zoomScalePageLayoutView="0" workbookViewId="0" topLeftCell="A4">
      <selection activeCell="H6" sqref="H6"/>
    </sheetView>
  </sheetViews>
  <sheetFormatPr defaultColWidth="9.140625" defaultRowHeight="12.75"/>
  <cols>
    <col min="1" max="1" width="9.140625" style="62" customWidth="1"/>
    <col min="2" max="2" width="26.421875" style="62" customWidth="1"/>
    <col min="3" max="6" width="12.8515625" style="62" customWidth="1"/>
    <col min="7" max="8" width="9.140625" style="62" customWidth="1"/>
    <col min="9" max="9" width="36.140625" style="62" bestFit="1" customWidth="1"/>
    <col min="10" max="10" width="13.7109375" style="62" bestFit="1" customWidth="1"/>
    <col min="11" max="16384" width="9.140625" style="62" customWidth="1"/>
  </cols>
  <sheetData>
    <row r="2" ht="15.75">
      <c r="B2" s="190" t="s">
        <v>183</v>
      </c>
    </row>
    <row r="4" spans="2:6" ht="13.5" thickBot="1">
      <c r="B4" s="113"/>
      <c r="C4" s="114">
        <v>2010</v>
      </c>
      <c r="D4" s="114">
        <v>2011</v>
      </c>
      <c r="E4" s="114">
        <v>2012</v>
      </c>
      <c r="F4" s="114">
        <v>2013</v>
      </c>
    </row>
    <row r="5" spans="2:6" ht="12.75">
      <c r="B5" s="122" t="s">
        <v>19</v>
      </c>
      <c r="C5" s="116"/>
      <c r="D5" s="116">
        <v>15651</v>
      </c>
      <c r="E5" s="116">
        <v>14026</v>
      </c>
      <c r="F5" s="127">
        <v>13114</v>
      </c>
    </row>
    <row r="6" spans="2:6" ht="12.75">
      <c r="B6" s="124" t="s">
        <v>20</v>
      </c>
      <c r="C6" s="118"/>
      <c r="D6" s="80">
        <v>10698</v>
      </c>
      <c r="E6" s="118">
        <v>9672</v>
      </c>
      <c r="F6" s="120">
        <v>8296</v>
      </c>
    </row>
    <row r="7" spans="2:6" ht="12.75">
      <c r="B7" s="124" t="s">
        <v>15</v>
      </c>
      <c r="C7" s="118"/>
      <c r="D7" s="80">
        <v>8159</v>
      </c>
      <c r="E7" s="118">
        <v>7733</v>
      </c>
      <c r="F7" s="120">
        <v>8123</v>
      </c>
    </row>
    <row r="8" spans="2:6" ht="12.75">
      <c r="B8" s="124" t="s">
        <v>17</v>
      </c>
      <c r="C8" s="118"/>
      <c r="D8" s="80">
        <v>3568</v>
      </c>
      <c r="E8" s="118">
        <v>2997</v>
      </c>
      <c r="F8" s="120">
        <v>3162</v>
      </c>
    </row>
    <row r="9" spans="2:6" ht="12.75">
      <c r="B9" s="124" t="s">
        <v>16</v>
      </c>
      <c r="C9" s="118"/>
      <c r="D9" s="80">
        <v>1055</v>
      </c>
      <c r="E9" s="118">
        <v>845</v>
      </c>
      <c r="F9" s="120">
        <v>851</v>
      </c>
    </row>
    <row r="10" spans="2:6" ht="12.75">
      <c r="B10" s="124" t="s">
        <v>18</v>
      </c>
      <c r="C10" s="118"/>
      <c r="D10" s="221">
        <v>730</v>
      </c>
      <c r="E10" s="118">
        <v>676</v>
      </c>
      <c r="F10" s="120">
        <v>629</v>
      </c>
    </row>
    <row r="11" spans="2:6" ht="13.5" thickBot="1">
      <c r="B11" s="129" t="s">
        <v>182</v>
      </c>
      <c r="C11" s="134">
        <f>SUM(C5:C10)</f>
        <v>0</v>
      </c>
      <c r="D11" s="134">
        <f>SUM(D5:D10)</f>
        <v>39861</v>
      </c>
      <c r="E11" s="134">
        <f>SUM(E5:E10)</f>
        <v>35949</v>
      </c>
      <c r="F11" s="134">
        <f>SUM(F5:F10)</f>
        <v>34175</v>
      </c>
    </row>
    <row r="12" ht="12.75">
      <c r="D12" s="63"/>
    </row>
    <row r="13" ht="12.75">
      <c r="D13" s="63"/>
    </row>
    <row r="14" spans="2:4" ht="15.75">
      <c r="B14" s="190" t="s">
        <v>184</v>
      </c>
      <c r="D14" s="63"/>
    </row>
    <row r="15" ht="12.75">
      <c r="D15" s="63"/>
    </row>
    <row r="16" spans="2:6" ht="13.5" thickBot="1">
      <c r="B16" s="129"/>
      <c r="C16" s="130">
        <v>2010</v>
      </c>
      <c r="D16" s="130">
        <v>2011</v>
      </c>
      <c r="E16" s="130">
        <v>2012</v>
      </c>
      <c r="F16" s="130">
        <v>2013</v>
      </c>
    </row>
    <row r="17" spans="2:6" ht="12.75">
      <c r="B17" s="131" t="s">
        <v>185</v>
      </c>
      <c r="C17" s="132"/>
      <c r="D17" s="132">
        <v>7638</v>
      </c>
      <c r="E17" s="132">
        <v>6429</v>
      </c>
      <c r="F17" s="133">
        <v>7825</v>
      </c>
    </row>
    <row r="18" spans="2:6" ht="12.75">
      <c r="B18" s="124" t="s">
        <v>186</v>
      </c>
      <c r="C18" s="118"/>
      <c r="D18" s="118">
        <v>32040</v>
      </c>
      <c r="E18" s="118">
        <v>29375</v>
      </c>
      <c r="F18" s="120">
        <v>26201</v>
      </c>
    </row>
    <row r="19" spans="2:6" ht="12.75">
      <c r="B19" s="124" t="s">
        <v>187</v>
      </c>
      <c r="C19" s="118"/>
      <c r="D19" s="118">
        <v>183</v>
      </c>
      <c r="E19" s="118">
        <v>145</v>
      </c>
      <c r="F19" s="120">
        <v>149</v>
      </c>
    </row>
    <row r="20" spans="2:6" ht="13.5" thickBot="1">
      <c r="B20" s="129" t="s">
        <v>182</v>
      </c>
      <c r="C20" s="134">
        <f>SUM(C18:C19)</f>
        <v>0</v>
      </c>
      <c r="D20" s="134">
        <f>SUM(D17:D19)</f>
        <v>39861</v>
      </c>
      <c r="E20" s="134">
        <f>SUM(E17:E19)</f>
        <v>35949</v>
      </c>
      <c r="F20" s="134">
        <f>SUM(F17:F19)</f>
        <v>34175</v>
      </c>
    </row>
    <row r="21" ht="12.75">
      <c r="D21" s="63"/>
    </row>
    <row r="22" ht="12.75">
      <c r="D22" s="63"/>
    </row>
    <row r="23" spans="2:4" ht="15.75">
      <c r="B23" s="190" t="s">
        <v>188</v>
      </c>
      <c r="D23" s="63"/>
    </row>
    <row r="24" ht="12.75">
      <c r="D24" s="63"/>
    </row>
    <row r="25" spans="2:6" ht="13.5" thickBot="1">
      <c r="B25" s="113"/>
      <c r="C25" s="114">
        <v>2010</v>
      </c>
      <c r="D25" s="114">
        <v>2011</v>
      </c>
      <c r="E25" s="114">
        <v>2012</v>
      </c>
      <c r="F25" s="114">
        <v>2013</v>
      </c>
    </row>
    <row r="26" spans="2:6" ht="12.75">
      <c r="B26" s="122" t="s">
        <v>189</v>
      </c>
      <c r="C26" s="116"/>
      <c r="D26" s="116">
        <v>39</v>
      </c>
      <c r="E26" s="116">
        <v>42</v>
      </c>
      <c r="F26" s="127">
        <v>46</v>
      </c>
    </row>
    <row r="27" spans="2:6" ht="13.5" thickBot="1">
      <c r="B27" s="126" t="s">
        <v>190</v>
      </c>
      <c r="C27" s="128"/>
      <c r="D27" s="128">
        <v>77</v>
      </c>
      <c r="E27" s="128">
        <v>68</v>
      </c>
      <c r="F27" s="121">
        <v>68</v>
      </c>
    </row>
    <row r="28" ht="12.75">
      <c r="D28" s="63"/>
    </row>
    <row r="29" ht="12.75">
      <c r="D29" s="63"/>
    </row>
    <row r="30" ht="12.75">
      <c r="D30" s="63"/>
    </row>
    <row r="31" ht="12.75">
      <c r="D31" s="63"/>
    </row>
    <row r="32" ht="12.75">
      <c r="D32" s="63"/>
    </row>
    <row r="33" ht="12.75">
      <c r="D33" s="63"/>
    </row>
    <row r="34" ht="12.75">
      <c r="D34" s="63"/>
    </row>
    <row r="35" ht="12.75">
      <c r="D35" s="63"/>
    </row>
    <row r="36" ht="12.75">
      <c r="D36" s="63"/>
    </row>
    <row r="37" ht="12.75">
      <c r="D37" s="63"/>
    </row>
    <row r="38" ht="12.75">
      <c r="D38" s="63"/>
    </row>
    <row r="39" ht="12.75">
      <c r="D39" s="63"/>
    </row>
    <row r="40" spans="2:4" ht="15.75">
      <c r="B40" s="190" t="s">
        <v>191</v>
      </c>
      <c r="D40" s="63"/>
    </row>
    <row r="41" ht="12.75">
      <c r="D41" s="63"/>
    </row>
    <row r="42" spans="2:6" ht="13.5" thickBot="1">
      <c r="B42" s="113"/>
      <c r="C42" s="114">
        <v>2010</v>
      </c>
      <c r="D42" s="114">
        <v>2011</v>
      </c>
      <c r="E42" s="114">
        <v>2012</v>
      </c>
      <c r="F42" s="114">
        <v>2013</v>
      </c>
    </row>
    <row r="43" spans="2:6" ht="12.75">
      <c r="B43" s="135" t="s">
        <v>192</v>
      </c>
      <c r="C43" s="136">
        <f>+SUM(C44:C49)</f>
        <v>0</v>
      </c>
      <c r="D43" s="136">
        <f>+SUM(D44:D49)</f>
        <v>7638</v>
      </c>
      <c r="E43" s="136">
        <f>+SUM(E44:E49)</f>
        <v>6429</v>
      </c>
      <c r="F43" s="136">
        <f>+SUM(F44:F49)</f>
        <v>7825</v>
      </c>
    </row>
    <row r="44" spans="2:6" ht="12.75">
      <c r="B44" s="137" t="s">
        <v>193</v>
      </c>
      <c r="C44" s="118"/>
      <c r="D44" s="118">
        <v>3043</v>
      </c>
      <c r="E44" s="118">
        <v>2309</v>
      </c>
      <c r="F44" s="120">
        <v>3033</v>
      </c>
    </row>
    <row r="45" spans="2:6" ht="12.75">
      <c r="B45" s="137" t="s">
        <v>194</v>
      </c>
      <c r="C45" s="118"/>
      <c r="D45" s="118">
        <v>1791</v>
      </c>
      <c r="E45" s="118">
        <v>1691</v>
      </c>
      <c r="F45" s="120">
        <v>2030</v>
      </c>
    </row>
    <row r="46" spans="2:6" ht="12.75">
      <c r="B46" s="137" t="s">
        <v>195</v>
      </c>
      <c r="C46" s="118"/>
      <c r="D46" s="118">
        <v>777</v>
      </c>
      <c r="E46" s="118">
        <v>637</v>
      </c>
      <c r="F46" s="120">
        <v>742</v>
      </c>
    </row>
    <row r="47" spans="2:6" ht="12.75">
      <c r="B47" s="137" t="s">
        <v>196</v>
      </c>
      <c r="C47" s="118"/>
      <c r="D47" s="118">
        <v>629</v>
      </c>
      <c r="E47" s="118">
        <v>590</v>
      </c>
      <c r="F47" s="120">
        <v>411</v>
      </c>
    </row>
    <row r="48" spans="2:6" ht="12.75">
      <c r="B48" s="138" t="s">
        <v>197</v>
      </c>
      <c r="C48" s="139"/>
      <c r="D48" s="139">
        <v>329</v>
      </c>
      <c r="E48" s="139">
        <v>315</v>
      </c>
      <c r="F48" s="140">
        <v>550</v>
      </c>
    </row>
    <row r="49" spans="2:6" ht="13.5" thickBot="1">
      <c r="B49" s="141" t="s">
        <v>198</v>
      </c>
      <c r="C49" s="128">
        <f>+C17-SUM(C44:C48)</f>
        <v>0</v>
      </c>
      <c r="D49" s="128">
        <f>+D17-SUM(D44:D48)</f>
        <v>1069</v>
      </c>
      <c r="E49" s="128">
        <f>+E17-SUM(E44:E48)</f>
        <v>887</v>
      </c>
      <c r="F49" s="128">
        <f>+F17-SUM(F44:F48)</f>
        <v>1059</v>
      </c>
    </row>
    <row r="50" spans="2:6" ht="12.75">
      <c r="B50" s="135" t="s">
        <v>199</v>
      </c>
      <c r="C50" s="136">
        <f>+SUM(C51:C56)</f>
        <v>0</v>
      </c>
      <c r="D50" s="136">
        <f>+SUM(D51:D56)</f>
        <v>32040</v>
      </c>
      <c r="E50" s="136">
        <f>+SUM(E51:E56)</f>
        <v>29375</v>
      </c>
      <c r="F50" s="136">
        <f>+SUM(F51:F56)</f>
        <v>26201</v>
      </c>
    </row>
    <row r="51" spans="2:6" ht="12.75">
      <c r="B51" s="137" t="s">
        <v>200</v>
      </c>
      <c r="C51" s="118"/>
      <c r="D51" s="118">
        <v>9677</v>
      </c>
      <c r="E51" s="118">
        <v>8656</v>
      </c>
      <c r="F51" s="120">
        <v>7406</v>
      </c>
    </row>
    <row r="52" spans="2:6" ht="12.75">
      <c r="B52" s="137" t="s">
        <v>201</v>
      </c>
      <c r="C52" s="118"/>
      <c r="D52" s="118">
        <v>5940</v>
      </c>
      <c r="E52" s="118">
        <v>5113</v>
      </c>
      <c r="F52" s="120">
        <v>4541</v>
      </c>
    </row>
    <row r="53" spans="2:6" ht="12.75">
      <c r="B53" s="137" t="s">
        <v>195</v>
      </c>
      <c r="C53" s="118"/>
      <c r="D53" s="118">
        <v>2456</v>
      </c>
      <c r="E53" s="118">
        <v>2284</v>
      </c>
      <c r="F53" s="120">
        <v>2008</v>
      </c>
    </row>
    <row r="54" spans="2:6" ht="12.75">
      <c r="B54" s="137" t="s">
        <v>194</v>
      </c>
      <c r="C54" s="118"/>
      <c r="D54" s="118">
        <v>2233</v>
      </c>
      <c r="E54" s="118">
        <v>2108</v>
      </c>
      <c r="F54" s="120">
        <v>2099</v>
      </c>
    </row>
    <row r="55" spans="2:6" ht="12.75">
      <c r="B55" s="138" t="s">
        <v>202</v>
      </c>
      <c r="C55" s="139"/>
      <c r="D55" s="139">
        <v>2040</v>
      </c>
      <c r="E55" s="139">
        <v>1898</v>
      </c>
      <c r="F55" s="140">
        <v>1570</v>
      </c>
    </row>
    <row r="56" spans="2:6" ht="13.5" thickBot="1">
      <c r="B56" s="141" t="s">
        <v>198</v>
      </c>
      <c r="C56" s="128">
        <f>+C18-SUM(C51:C55)</f>
        <v>0</v>
      </c>
      <c r="D56" s="128">
        <f>+D18-SUM(D51:D55)</f>
        <v>9694</v>
      </c>
      <c r="E56" s="128">
        <f>+E18-SUM(E51:E55)</f>
        <v>9316</v>
      </c>
      <c r="F56" s="128">
        <f>+F18-SUM(F51:F55)</f>
        <v>8577</v>
      </c>
    </row>
    <row r="57" ht="12.75">
      <c r="D57" s="63"/>
    </row>
    <row r="58" ht="12.75">
      <c r="D58" s="63"/>
    </row>
    <row r="59" spans="2:4" ht="15.75">
      <c r="B59" s="190" t="s">
        <v>203</v>
      </c>
      <c r="D59" s="63"/>
    </row>
    <row r="60" ht="12.75">
      <c r="D60" s="63"/>
    </row>
    <row r="61" spans="2:6" ht="13.5" thickBot="1">
      <c r="B61" s="113"/>
      <c r="C61" s="114">
        <v>2010</v>
      </c>
      <c r="D61" s="114">
        <v>2011</v>
      </c>
      <c r="E61" s="114">
        <v>2012</v>
      </c>
      <c r="F61" s="114">
        <v>2013</v>
      </c>
    </row>
    <row r="62" spans="2:6" ht="12.75">
      <c r="B62" s="122" t="s">
        <v>20</v>
      </c>
      <c r="C62" s="123"/>
      <c r="D62" s="123">
        <v>959758.26</v>
      </c>
      <c r="E62" s="123">
        <v>985480.55</v>
      </c>
      <c r="F62" s="147">
        <v>815604.02</v>
      </c>
    </row>
    <row r="63" spans="2:6" ht="12.75">
      <c r="B63" s="124" t="s">
        <v>19</v>
      </c>
      <c r="C63" s="125"/>
      <c r="D63" s="177">
        <v>690430.68</v>
      </c>
      <c r="E63" s="125">
        <v>635236.1</v>
      </c>
      <c r="F63" s="148">
        <v>733196.89</v>
      </c>
    </row>
    <row r="64" spans="2:6" ht="12.75">
      <c r="B64" s="124" t="s">
        <v>15</v>
      </c>
      <c r="C64" s="125"/>
      <c r="D64" s="177">
        <v>615859.5</v>
      </c>
      <c r="E64" s="125">
        <v>622557.38</v>
      </c>
      <c r="F64" s="148">
        <v>632258.26</v>
      </c>
    </row>
    <row r="65" spans="2:6" ht="12.75">
      <c r="B65" s="124" t="s">
        <v>181</v>
      </c>
      <c r="C65" s="125"/>
      <c r="D65" s="177">
        <v>108838.52</v>
      </c>
      <c r="E65" s="125">
        <v>93178.57</v>
      </c>
      <c r="F65" s="148">
        <v>91697.27</v>
      </c>
    </row>
    <row r="66" spans="2:6" ht="12.75">
      <c r="B66" s="124" t="s">
        <v>17</v>
      </c>
      <c r="C66" s="125"/>
      <c r="D66" s="177">
        <v>306022.12</v>
      </c>
      <c r="E66" s="125">
        <v>275464.27</v>
      </c>
      <c r="F66" s="148">
        <v>252426.81</v>
      </c>
    </row>
    <row r="67" spans="2:6" ht="12.75">
      <c r="B67" s="161" t="s">
        <v>18</v>
      </c>
      <c r="C67" s="162"/>
      <c r="D67" s="179">
        <v>86045.1</v>
      </c>
      <c r="E67" s="162">
        <v>100607</v>
      </c>
      <c r="F67" s="180">
        <v>89643.86</v>
      </c>
    </row>
    <row r="68" spans="2:6" ht="12.75">
      <c r="B68" s="124" t="s">
        <v>233</v>
      </c>
      <c r="C68" s="125"/>
      <c r="D68" s="177">
        <v>13334.84</v>
      </c>
      <c r="E68" s="125" t="s">
        <v>126</v>
      </c>
      <c r="F68" s="125" t="s">
        <v>126</v>
      </c>
    </row>
    <row r="69" spans="2:6" ht="13.5" thickBot="1">
      <c r="B69" s="129" t="s">
        <v>182</v>
      </c>
      <c r="C69" s="222">
        <f>SUM(C62:C68)</f>
        <v>0</v>
      </c>
      <c r="D69" s="222">
        <f>SUM(D62:D68)</f>
        <v>2780289.02</v>
      </c>
      <c r="E69" s="222">
        <f>SUM(E62:E68)</f>
        <v>2712523.8699999996</v>
      </c>
      <c r="F69" s="222">
        <f>SUM(F62:F68)</f>
        <v>2614827.11</v>
      </c>
    </row>
    <row r="70" ht="12.75">
      <c r="D70" s="63"/>
    </row>
    <row r="71" ht="12.75">
      <c r="D71" s="63"/>
    </row>
    <row r="72" spans="2:4" ht="15.75">
      <c r="B72" s="190" t="s">
        <v>204</v>
      </c>
      <c r="D72" s="63"/>
    </row>
    <row r="73" ht="12.75">
      <c r="D73" s="63"/>
    </row>
    <row r="74" spans="2:6" ht="13.5" thickBot="1">
      <c r="B74" s="113"/>
      <c r="C74" s="114">
        <v>2010</v>
      </c>
      <c r="D74" s="114">
        <v>2011</v>
      </c>
      <c r="E74" s="114">
        <v>2012</v>
      </c>
      <c r="F74" s="114">
        <v>2013</v>
      </c>
    </row>
    <row r="75" spans="2:6" ht="12.75">
      <c r="B75" s="122" t="s">
        <v>186</v>
      </c>
      <c r="C75" s="123"/>
      <c r="D75" s="123">
        <v>2184396.9</v>
      </c>
      <c r="E75" s="123">
        <v>2105458.93</v>
      </c>
      <c r="F75" s="147">
        <v>2002539.77</v>
      </c>
    </row>
    <row r="76" spans="2:6" ht="12.75">
      <c r="B76" s="124" t="s">
        <v>185</v>
      </c>
      <c r="C76" s="125"/>
      <c r="D76" s="125">
        <v>582557.28</v>
      </c>
      <c r="E76" s="125">
        <v>596771.78</v>
      </c>
      <c r="F76" s="148">
        <v>603658.39</v>
      </c>
    </row>
    <row r="77" spans="2:6" ht="12.75">
      <c r="B77" s="124" t="s">
        <v>187</v>
      </c>
      <c r="C77" s="125"/>
      <c r="D77" s="125">
        <v>13334.84</v>
      </c>
      <c r="E77" s="125">
        <v>10293.16</v>
      </c>
      <c r="F77" s="148">
        <v>8628.95</v>
      </c>
    </row>
    <row r="78" spans="2:6" ht="13.5" thickBot="1">
      <c r="B78" s="129" t="s">
        <v>182</v>
      </c>
      <c r="C78" s="222">
        <f>SUM(C75:C77)</f>
        <v>0</v>
      </c>
      <c r="D78" s="222">
        <f>SUM(D75:D77)</f>
        <v>2780289.0199999996</v>
      </c>
      <c r="E78" s="222">
        <f>SUM(E75:E77)</f>
        <v>2712523.87</v>
      </c>
      <c r="F78" s="222">
        <f>SUM(F75:F77)</f>
        <v>2614827.1100000003</v>
      </c>
    </row>
  </sheetData>
  <sheetProtection/>
  <printOptions/>
  <pageMargins left="0.3937007874015748" right="0.75" top="0.5905511811023623" bottom="0.5905511811023623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B2:Z64"/>
  <sheetViews>
    <sheetView zoomScalePageLayoutView="0" workbookViewId="0" topLeftCell="A1">
      <selection activeCell="B53" sqref="B53"/>
    </sheetView>
  </sheetViews>
  <sheetFormatPr defaultColWidth="9.140625" defaultRowHeight="12.75"/>
  <cols>
    <col min="1" max="1" width="9.140625" style="62" customWidth="1"/>
    <col min="2" max="2" width="56.57421875" style="62" customWidth="1"/>
    <col min="3" max="6" width="12.140625" style="62" customWidth="1"/>
    <col min="7" max="7" width="9.00390625" style="62" customWidth="1"/>
    <col min="8" max="8" width="12.7109375" style="62" customWidth="1"/>
    <col min="9" max="9" width="10.140625" style="62" customWidth="1"/>
    <col min="10" max="16384" width="9.140625" style="62" customWidth="1"/>
  </cols>
  <sheetData>
    <row r="2" ht="15.75">
      <c r="B2" s="190" t="s">
        <v>119</v>
      </c>
    </row>
    <row r="4" spans="2:6" ht="13.5" thickBot="1">
      <c r="B4" s="71"/>
      <c r="C4" s="70">
        <v>2010</v>
      </c>
      <c r="D4" s="70">
        <v>2011</v>
      </c>
      <c r="E4" s="70">
        <v>2012</v>
      </c>
      <c r="F4" s="70">
        <v>2013</v>
      </c>
    </row>
    <row r="5" spans="2:6" ht="12.75">
      <c r="B5" s="173" t="s">
        <v>118</v>
      </c>
      <c r="C5" s="223">
        <f>+C6+C13</f>
        <v>0</v>
      </c>
      <c r="D5" s="223">
        <f>+D6+D13</f>
        <v>2413316</v>
      </c>
      <c r="E5" s="223">
        <f>+E6+E13</f>
        <v>2273133</v>
      </c>
      <c r="F5" s="223">
        <f>+F6+F13</f>
        <v>2210507</v>
      </c>
    </row>
    <row r="6" spans="2:6" ht="12.75">
      <c r="B6" s="67" t="s">
        <v>117</v>
      </c>
      <c r="C6" s="66">
        <f>+SUM(C7:C12)</f>
        <v>0</v>
      </c>
      <c r="D6" s="66">
        <f>+SUM(D7:D12)</f>
        <v>2378582</v>
      </c>
      <c r="E6" s="66">
        <f>+SUM(E7:E12)</f>
        <v>2240654</v>
      </c>
      <c r="F6" s="66">
        <f>+SUM(F7:F12)</f>
        <v>2179809</v>
      </c>
    </row>
    <row r="7" spans="2:6" ht="12.75">
      <c r="B7" s="73" t="s">
        <v>112</v>
      </c>
      <c r="C7" s="66"/>
      <c r="D7" s="66">
        <v>557747</v>
      </c>
      <c r="E7" s="66">
        <v>505619</v>
      </c>
      <c r="F7" s="66">
        <v>476413</v>
      </c>
    </row>
    <row r="8" spans="2:6" ht="12.75">
      <c r="B8" s="73" t="s">
        <v>111</v>
      </c>
      <c r="C8" s="66"/>
      <c r="D8" s="66">
        <v>716023</v>
      </c>
      <c r="E8" s="66">
        <v>689937</v>
      </c>
      <c r="F8" s="66">
        <v>666281</v>
      </c>
    </row>
    <row r="9" spans="2:6" ht="12.75">
      <c r="B9" s="73" t="s">
        <v>15</v>
      </c>
      <c r="C9" s="66"/>
      <c r="D9" s="66">
        <v>800312</v>
      </c>
      <c r="E9" s="66">
        <v>767451</v>
      </c>
      <c r="F9" s="66">
        <v>772213</v>
      </c>
    </row>
    <row r="10" spans="2:6" ht="12.75">
      <c r="B10" s="73" t="s">
        <v>16</v>
      </c>
      <c r="C10" s="66"/>
      <c r="D10" s="66">
        <v>238212</v>
      </c>
      <c r="E10" s="66">
        <v>216635</v>
      </c>
      <c r="F10" s="66">
        <v>198650</v>
      </c>
    </row>
    <row r="11" spans="2:6" ht="12.75">
      <c r="B11" s="73" t="s">
        <v>17</v>
      </c>
      <c r="C11" s="66"/>
      <c r="D11" s="66">
        <v>61738</v>
      </c>
      <c r="E11" s="66">
        <v>55717</v>
      </c>
      <c r="F11" s="66">
        <v>61245</v>
      </c>
    </row>
    <row r="12" spans="2:6" ht="12.75">
      <c r="B12" s="224" t="s">
        <v>18</v>
      </c>
      <c r="C12" s="225"/>
      <c r="D12" s="225">
        <v>4550</v>
      </c>
      <c r="E12" s="225">
        <v>5295</v>
      </c>
      <c r="F12" s="225">
        <v>5007</v>
      </c>
    </row>
    <row r="13" spans="2:6" ht="12.75">
      <c r="B13" s="67" t="s">
        <v>116</v>
      </c>
      <c r="C13" s="66">
        <f>+SUM(C14:C19)</f>
        <v>0</v>
      </c>
      <c r="D13" s="66">
        <f>+SUM(D14:D19)</f>
        <v>34734</v>
      </c>
      <c r="E13" s="66">
        <f>+SUM(E14:E19)</f>
        <v>32479</v>
      </c>
      <c r="F13" s="66">
        <f>+SUM(F14:F19)</f>
        <v>30698</v>
      </c>
    </row>
    <row r="14" spans="2:6" ht="12.75">
      <c r="B14" s="73" t="s">
        <v>112</v>
      </c>
      <c r="C14" s="66"/>
      <c r="D14" s="66">
        <v>10999</v>
      </c>
      <c r="E14" s="66">
        <v>10152</v>
      </c>
      <c r="F14" s="66">
        <v>9672</v>
      </c>
    </row>
    <row r="15" spans="2:6" ht="12.75">
      <c r="B15" s="73" t="s">
        <v>111</v>
      </c>
      <c r="C15" s="66"/>
      <c r="D15" s="66">
        <v>11179</v>
      </c>
      <c r="E15" s="66">
        <v>10382</v>
      </c>
      <c r="F15" s="66">
        <v>9464</v>
      </c>
    </row>
    <row r="16" spans="2:6" ht="12.75">
      <c r="B16" s="73" t="s">
        <v>15</v>
      </c>
      <c r="C16" s="66"/>
      <c r="D16" s="66">
        <v>8519</v>
      </c>
      <c r="E16" s="66">
        <v>8016</v>
      </c>
      <c r="F16" s="66">
        <v>7813</v>
      </c>
    </row>
    <row r="17" spans="2:6" ht="12.75">
      <c r="B17" s="73" t="s">
        <v>16</v>
      </c>
      <c r="C17" s="66"/>
      <c r="D17" s="66">
        <v>2932</v>
      </c>
      <c r="E17" s="66">
        <v>3521</v>
      </c>
      <c r="F17" s="66">
        <v>3372</v>
      </c>
    </row>
    <row r="18" spans="2:6" ht="12.75">
      <c r="B18" s="73" t="s">
        <v>17</v>
      </c>
      <c r="C18" s="66"/>
      <c r="D18" s="66">
        <v>997</v>
      </c>
      <c r="E18" s="66">
        <v>335</v>
      </c>
      <c r="F18" s="66">
        <v>321</v>
      </c>
    </row>
    <row r="19" spans="2:6" ht="13.5" thickBot="1">
      <c r="B19" s="72" t="s">
        <v>18</v>
      </c>
      <c r="C19" s="64"/>
      <c r="D19" s="64">
        <v>108</v>
      </c>
      <c r="E19" s="64">
        <v>73</v>
      </c>
      <c r="F19" s="64">
        <v>56</v>
      </c>
    </row>
    <row r="20" spans="2:6" ht="12.75">
      <c r="B20" s="173" t="s">
        <v>115</v>
      </c>
      <c r="C20" s="223">
        <f>+C21+C28</f>
        <v>0</v>
      </c>
      <c r="D20" s="223">
        <f>+D21+D28</f>
        <v>15429407</v>
      </c>
      <c r="E20" s="223">
        <f>+E21+E28</f>
        <v>15626288</v>
      </c>
      <c r="F20" s="223">
        <f>+F21+F28</f>
        <v>15465160</v>
      </c>
    </row>
    <row r="21" spans="2:6" ht="12.75">
      <c r="B21" s="67" t="s">
        <v>114</v>
      </c>
      <c r="C21" s="66">
        <f>+SUM(C22:C27)</f>
        <v>0</v>
      </c>
      <c r="D21" s="66">
        <f>+SUM(D22:D27)</f>
        <v>15199102</v>
      </c>
      <c r="E21" s="66">
        <f>+SUM(E22:E27)</f>
        <v>15403439</v>
      </c>
      <c r="F21" s="66">
        <f>+SUM(F22:F27)</f>
        <v>15247617</v>
      </c>
    </row>
    <row r="22" spans="2:6" ht="12.75">
      <c r="B22" s="73" t="s">
        <v>112</v>
      </c>
      <c r="C22" s="66"/>
      <c r="D22" s="66">
        <v>6346752</v>
      </c>
      <c r="E22" s="66">
        <v>6258549</v>
      </c>
      <c r="F22" s="66">
        <v>6098926</v>
      </c>
    </row>
    <row r="23" spans="2:6" ht="12.75">
      <c r="B23" s="73" t="s">
        <v>111</v>
      </c>
      <c r="C23" s="66"/>
      <c r="D23" s="66">
        <v>5381718</v>
      </c>
      <c r="E23" s="66">
        <v>5525063</v>
      </c>
      <c r="F23" s="66">
        <v>5480112</v>
      </c>
    </row>
    <row r="24" spans="2:6" ht="12.75">
      <c r="B24" s="73" t="s">
        <v>15</v>
      </c>
      <c r="C24" s="66"/>
      <c r="D24" s="66">
        <v>950882</v>
      </c>
      <c r="E24" s="66">
        <v>987153</v>
      </c>
      <c r="F24" s="66">
        <v>997071</v>
      </c>
    </row>
    <row r="25" spans="2:6" ht="12.75">
      <c r="B25" s="73" t="s">
        <v>16</v>
      </c>
      <c r="C25" s="66"/>
      <c r="D25" s="66">
        <v>616909</v>
      </c>
      <c r="E25" s="66">
        <v>645070</v>
      </c>
      <c r="F25" s="66">
        <v>683530</v>
      </c>
    </row>
    <row r="26" spans="2:6" ht="12.75">
      <c r="B26" s="73" t="s">
        <v>17</v>
      </c>
      <c r="C26" s="66"/>
      <c r="D26" s="66">
        <v>1558280</v>
      </c>
      <c r="E26" s="66">
        <v>1620878</v>
      </c>
      <c r="F26" s="66">
        <v>1623789</v>
      </c>
    </row>
    <row r="27" spans="2:6" ht="12.75">
      <c r="B27" s="224" t="s">
        <v>18</v>
      </c>
      <c r="C27" s="225"/>
      <c r="D27" s="225">
        <v>344561</v>
      </c>
      <c r="E27" s="225">
        <v>366726</v>
      </c>
      <c r="F27" s="225">
        <v>364189</v>
      </c>
    </row>
    <row r="28" spans="2:6" ht="12.75">
      <c r="B28" s="67" t="s">
        <v>113</v>
      </c>
      <c r="C28" s="66">
        <f>+SUM(C29:C34)</f>
        <v>0</v>
      </c>
      <c r="D28" s="66">
        <f>+SUM(D29:D34)</f>
        <v>230305</v>
      </c>
      <c r="E28" s="66">
        <f>+SUM(E29:E34)</f>
        <v>222849</v>
      </c>
      <c r="F28" s="66">
        <f>+SUM(F29:F34)</f>
        <v>217543</v>
      </c>
    </row>
    <row r="29" spans="2:6" ht="12.75">
      <c r="B29" s="73" t="s">
        <v>112</v>
      </c>
      <c r="C29" s="66"/>
      <c r="D29" s="66">
        <v>108828</v>
      </c>
      <c r="E29" s="66">
        <v>104824</v>
      </c>
      <c r="F29" s="66">
        <v>103926</v>
      </c>
    </row>
    <row r="30" spans="2:6" ht="12.75">
      <c r="B30" s="73" t="s">
        <v>111</v>
      </c>
      <c r="C30" s="66"/>
      <c r="D30" s="66">
        <v>71828</v>
      </c>
      <c r="E30" s="66">
        <v>69463</v>
      </c>
      <c r="F30" s="66">
        <v>66786</v>
      </c>
    </row>
    <row r="31" spans="2:6" ht="12.75">
      <c r="B31" s="73" t="s">
        <v>15</v>
      </c>
      <c r="C31" s="66"/>
      <c r="D31" s="66">
        <v>14904</v>
      </c>
      <c r="E31" s="66">
        <v>14294</v>
      </c>
      <c r="F31" s="66">
        <v>13933</v>
      </c>
    </row>
    <row r="32" spans="2:6" ht="12.75">
      <c r="B32" s="73" t="s">
        <v>16</v>
      </c>
      <c r="C32" s="66"/>
      <c r="D32" s="66">
        <v>8816</v>
      </c>
      <c r="E32" s="66">
        <v>7705</v>
      </c>
      <c r="F32" s="66">
        <v>7848</v>
      </c>
    </row>
    <row r="33" spans="2:6" ht="12.75">
      <c r="B33" s="73" t="s">
        <v>17</v>
      </c>
      <c r="C33" s="66"/>
      <c r="D33" s="66">
        <v>21523</v>
      </c>
      <c r="E33" s="66">
        <v>21929</v>
      </c>
      <c r="F33" s="66">
        <v>21102</v>
      </c>
    </row>
    <row r="34" spans="2:6" ht="12.75">
      <c r="B34" s="224" t="s">
        <v>18</v>
      </c>
      <c r="C34" s="225"/>
      <c r="D34" s="225">
        <v>4406</v>
      </c>
      <c r="E34" s="225">
        <v>4634</v>
      </c>
      <c r="F34" s="225">
        <v>3948</v>
      </c>
    </row>
    <row r="35" spans="2:6" ht="13.5" thickBot="1">
      <c r="B35" s="226" t="s">
        <v>110</v>
      </c>
      <c r="C35" s="227">
        <f>+C20+C5</f>
        <v>0</v>
      </c>
      <c r="D35" s="227">
        <f>+D20+D5</f>
        <v>17842723</v>
      </c>
      <c r="E35" s="227">
        <f>+E20+E5</f>
        <v>17899421</v>
      </c>
      <c r="F35" s="227">
        <f>+F20+F5</f>
        <v>17675667</v>
      </c>
    </row>
    <row r="41" ht="15.75">
      <c r="B41" s="190" t="s">
        <v>109</v>
      </c>
    </row>
    <row r="43" spans="2:6" ht="13.5" thickBot="1">
      <c r="B43" s="71"/>
      <c r="C43" s="70">
        <v>2010</v>
      </c>
      <c r="D43" s="70">
        <v>2011</v>
      </c>
      <c r="E43" s="70">
        <v>2012</v>
      </c>
      <c r="F43" s="70">
        <v>2013</v>
      </c>
    </row>
    <row r="44" spans="2:26" ht="12.75">
      <c r="B44" s="228" t="s">
        <v>215</v>
      </c>
      <c r="C44" s="68">
        <f>+SUM(C45:C49)</f>
        <v>11</v>
      </c>
      <c r="D44" s="68">
        <f>+SUM(D45:D49)</f>
        <v>27</v>
      </c>
      <c r="E44" s="68">
        <f>+SUM(E45:E49)</f>
        <v>17</v>
      </c>
      <c r="F44" s="68">
        <f>+SUM(F45:F49)</f>
        <v>11</v>
      </c>
      <c r="X44" s="63"/>
      <c r="Y44" s="63"/>
      <c r="Z44" s="63"/>
    </row>
    <row r="45" spans="2:6" ht="12.75">
      <c r="B45" s="67" t="s">
        <v>108</v>
      </c>
      <c r="C45" s="66"/>
      <c r="D45" s="66">
        <v>5</v>
      </c>
      <c r="E45" s="66">
        <v>3</v>
      </c>
      <c r="F45" s="66">
        <v>0</v>
      </c>
    </row>
    <row r="46" spans="2:6" ht="12.75">
      <c r="B46" s="67" t="s">
        <v>107</v>
      </c>
      <c r="C46" s="66">
        <v>2</v>
      </c>
      <c r="D46" s="66">
        <v>4</v>
      </c>
      <c r="E46" s="66">
        <v>3</v>
      </c>
      <c r="F46" s="66">
        <v>2</v>
      </c>
    </row>
    <row r="47" spans="2:6" ht="12.75">
      <c r="B47" s="67" t="s">
        <v>106</v>
      </c>
      <c r="C47" s="66">
        <v>1</v>
      </c>
      <c r="D47" s="66">
        <v>3</v>
      </c>
      <c r="E47" s="66">
        <v>3</v>
      </c>
      <c r="F47" s="66">
        <v>1</v>
      </c>
    </row>
    <row r="48" spans="2:6" ht="12.75">
      <c r="B48" s="67" t="s">
        <v>105</v>
      </c>
      <c r="C48" s="66">
        <v>3</v>
      </c>
      <c r="D48" s="66">
        <v>9</v>
      </c>
      <c r="E48" s="66">
        <v>5</v>
      </c>
      <c r="F48" s="66">
        <v>3</v>
      </c>
    </row>
    <row r="49" spans="2:6" ht="13.5" thickBot="1">
      <c r="B49" s="65" t="s">
        <v>104</v>
      </c>
      <c r="C49" s="64">
        <v>5</v>
      </c>
      <c r="D49" s="64">
        <v>6</v>
      </c>
      <c r="E49" s="64">
        <v>3</v>
      </c>
      <c r="F49" s="64">
        <v>5</v>
      </c>
    </row>
    <row r="50" spans="2:6" ht="12.75">
      <c r="B50" s="228" t="s">
        <v>216</v>
      </c>
      <c r="C50" s="68">
        <v>1200</v>
      </c>
      <c r="D50" s="68">
        <f>+SUM(D51:D55)</f>
        <v>963</v>
      </c>
      <c r="E50" s="68">
        <f>+SUM(E51:E55)</f>
        <v>888</v>
      </c>
      <c r="F50" s="68">
        <f>+SUM(F51:F55)</f>
        <v>1231</v>
      </c>
    </row>
    <row r="51" spans="2:6" ht="12.75">
      <c r="B51" s="229" t="s">
        <v>108</v>
      </c>
      <c r="C51" s="230"/>
      <c r="D51" s="230">
        <v>69</v>
      </c>
      <c r="E51" s="230">
        <v>68</v>
      </c>
      <c r="F51" s="230">
        <v>23</v>
      </c>
    </row>
    <row r="52" spans="2:6" ht="12.75">
      <c r="B52" s="229" t="s">
        <v>107</v>
      </c>
      <c r="C52" s="230"/>
      <c r="D52" s="230">
        <v>68</v>
      </c>
      <c r="E52" s="230">
        <v>86</v>
      </c>
      <c r="F52" s="230">
        <v>90</v>
      </c>
    </row>
    <row r="53" spans="2:6" ht="12.75">
      <c r="B53" s="229" t="s">
        <v>106</v>
      </c>
      <c r="C53" s="230"/>
      <c r="D53" s="230">
        <v>102</v>
      </c>
      <c r="E53" s="230">
        <v>118</v>
      </c>
      <c r="F53" s="230">
        <v>143</v>
      </c>
    </row>
    <row r="54" spans="2:6" ht="12.75">
      <c r="B54" s="229" t="s">
        <v>105</v>
      </c>
      <c r="C54" s="230"/>
      <c r="D54" s="230">
        <v>337</v>
      </c>
      <c r="E54" s="230">
        <v>296</v>
      </c>
      <c r="F54" s="230">
        <v>335</v>
      </c>
    </row>
    <row r="55" spans="2:6" ht="13.5" thickBot="1">
      <c r="B55" s="231" t="s">
        <v>104</v>
      </c>
      <c r="C55" s="232"/>
      <c r="D55" s="232">
        <v>387</v>
      </c>
      <c r="E55" s="232">
        <v>320</v>
      </c>
      <c r="F55" s="232">
        <v>640</v>
      </c>
    </row>
    <row r="56" ht="12.75">
      <c r="B56" s="63" t="s">
        <v>217</v>
      </c>
    </row>
    <row r="59" ht="15.75">
      <c r="B59" s="190" t="s">
        <v>255</v>
      </c>
    </row>
    <row r="60" spans="2:6" ht="12.75">
      <c r="B60" s="169"/>
      <c r="C60"/>
      <c r="D60"/>
      <c r="E60"/>
      <c r="F60"/>
    </row>
    <row r="61" spans="2:6" ht="13.5" thickBot="1">
      <c r="B61" s="209"/>
      <c r="C61" s="234">
        <v>2010</v>
      </c>
      <c r="D61" s="234">
        <v>2011</v>
      </c>
      <c r="E61" s="234">
        <v>2012</v>
      </c>
      <c r="F61" s="234">
        <v>2013</v>
      </c>
    </row>
    <row r="62" spans="2:6" ht="12.75">
      <c r="B62" s="237" t="s">
        <v>218</v>
      </c>
      <c r="C62" s="238">
        <v>1200</v>
      </c>
      <c r="D62" s="239">
        <v>963</v>
      </c>
      <c r="E62" s="239">
        <v>888</v>
      </c>
      <c r="F62" s="238">
        <v>1231</v>
      </c>
    </row>
    <row r="63" spans="2:6" ht="12.75">
      <c r="B63" s="235" t="s">
        <v>219</v>
      </c>
      <c r="C63" s="236">
        <v>220</v>
      </c>
      <c r="D63" s="236">
        <v>373</v>
      </c>
      <c r="E63" s="236">
        <v>370</v>
      </c>
      <c r="F63" s="236">
        <v>394</v>
      </c>
    </row>
    <row r="64" spans="2:6" ht="13.5" thickBot="1">
      <c r="B64" s="240" t="s">
        <v>220</v>
      </c>
      <c r="C64" s="241">
        <f>+C63+C62</f>
        <v>1420</v>
      </c>
      <c r="D64" s="241">
        <f>+D63+D62</f>
        <v>1336</v>
      </c>
      <c r="E64" s="241">
        <f>+E63+E62</f>
        <v>1258</v>
      </c>
      <c r="F64" s="241">
        <f>+F63+F62</f>
        <v>1625</v>
      </c>
    </row>
  </sheetData>
  <sheetProtection/>
  <printOptions/>
  <pageMargins left="0.3937007874015748" right="0.75" top="0.5905511811023623" bottom="0.5905511811023623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Generalitat de Catalunya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Dades estadístiques de la Secretaria de Relacions amb l'Administració de Justícia</dc:title>
  <dc:subject/>
  <dc:creator>Departament de Justícia</dc:creator>
  <cp:keywords>dades, estadístiques, estadística, Secretaria, Administració de Justícia, SRAJ</cp:keywords>
  <dc:description/>
  <cp:lastModifiedBy>Departament de Justícia</cp:lastModifiedBy>
  <cp:lastPrinted>2014-07-16T10:33:29Z</cp:lastPrinted>
  <dcterms:created xsi:type="dcterms:W3CDTF">2013-05-22T11:18:36Z</dcterms:created>
  <dcterms:modified xsi:type="dcterms:W3CDTF">2014-07-16T10:34:06Z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